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4385" yWindow="-15" windowWidth="7260" windowHeight="10095" activeTab="2"/>
  </bookViews>
  <sheets>
    <sheet name="Simulador" sheetId="1" r:id="rId1"/>
    <sheet name="Detalle Cuotas" sheetId="4" r:id="rId2"/>
    <sheet name="Tabla" sheetId="3" r:id="rId3"/>
    <sheet name="Créditos" sheetId="2" r:id="rId4"/>
  </sheets>
  <definedNames>
    <definedName name="_xlnm._FilterDatabase" localSheetId="1" hidden="1">'Detalle Cuotas'!$B$2:$K$53</definedName>
    <definedName name="_xlnm._FilterDatabase" localSheetId="0" hidden="1">Simulador!$C$22:$O$112</definedName>
    <definedName name="_xlnm._FilterDatabase" localSheetId="2" hidden="1">Tabla!#REF!</definedName>
    <definedName name="_xlnm.Print_Area" localSheetId="1">'Detalle Cuotas'!$B:$K</definedName>
    <definedName name="FECHACONSOLIDACION">Simulador!$L$2:$L$88</definedName>
    <definedName name="HASTA12">Simulador!$AE$13:$AE$24</definedName>
    <definedName name="HASTA18">Simulador!$AF$13:$AF$30</definedName>
    <definedName name="HASTA20">Simulador!$AG$13:$AG$32</definedName>
    <definedName name="HASTA24">Simulador!$AH$13:$AH$36</definedName>
    <definedName name="HASTA3">Simulador!$AC$13:$AC$15</definedName>
    <definedName name="HASTA48">Simulador!$AE$13:$AE$60</definedName>
    <definedName name="HASTA6">Simulador!$AD$13:$AD$18</definedName>
    <definedName name="_xlnm.Print_Titles" localSheetId="0">Simulador!$26:$35</definedName>
  </definedNames>
  <calcPr calcId="124519"/>
</workbook>
</file>

<file path=xl/calcChain.xml><?xml version="1.0" encoding="utf-8"?>
<calcChain xmlns="http://schemas.openxmlformats.org/spreadsheetml/2006/main">
  <c r="G17" i="1"/>
  <c r="AJ2"/>
  <c r="E15" s="1"/>
  <c r="V4"/>
  <c r="V3"/>
  <c r="H10"/>
  <c r="V19"/>
  <c r="V17"/>
  <c r="V18"/>
  <c r="V16"/>
  <c r="V14"/>
  <c r="V15"/>
  <c r="V13"/>
  <c r="H2"/>
  <c r="I2" s="1"/>
  <c r="H4" s="1"/>
  <c r="I4" s="1"/>
  <c r="O2" s="1"/>
  <c r="X13"/>
  <c r="Z13"/>
  <c r="X14"/>
  <c r="Z14"/>
  <c r="X15"/>
  <c r="Z15"/>
  <c r="X16"/>
  <c r="Z16"/>
  <c r="X17"/>
  <c r="Z17"/>
  <c r="X18"/>
  <c r="Z18"/>
  <c r="V5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47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K2" i="4"/>
  <c r="C2"/>
  <c r="D2"/>
  <c r="E2"/>
  <c r="F2"/>
  <c r="G2"/>
  <c r="H2"/>
  <c r="I2"/>
  <c r="J2"/>
  <c r="B2"/>
  <c r="I17" i="1" l="1"/>
  <c r="E17" s="1"/>
  <c r="P23"/>
  <c r="Q23" s="1"/>
  <c r="P24" s="1"/>
  <c r="G14"/>
  <c r="Q24" l="1"/>
  <c r="P25" s="1"/>
  <c r="R23"/>
  <c r="S23" s="1"/>
  <c r="R24"/>
  <c r="S24" s="1"/>
  <c r="G15"/>
  <c r="G18" s="1"/>
  <c r="Q25" l="1"/>
  <c r="R25"/>
  <c r="S25" s="1"/>
  <c r="G16"/>
  <c r="P26" l="1"/>
  <c r="Q26" s="1"/>
  <c r="E18"/>
  <c r="C19" s="1"/>
  <c r="P27" l="1"/>
  <c r="R26"/>
  <c r="S26" s="1"/>
  <c r="B47"/>
  <c r="B26"/>
  <c r="I26" s="1"/>
  <c r="B30"/>
  <c r="B34"/>
  <c r="B38"/>
  <c r="B42"/>
  <c r="B46"/>
  <c r="B50"/>
  <c r="C50" s="1"/>
  <c r="B54"/>
  <c r="C54" s="1"/>
  <c r="B34" i="4" s="1"/>
  <c r="B58" i="1"/>
  <c r="B62"/>
  <c r="B66"/>
  <c r="B70"/>
  <c r="B25"/>
  <c r="B29"/>
  <c r="B33"/>
  <c r="B37"/>
  <c r="B41"/>
  <c r="B45"/>
  <c r="B53"/>
  <c r="C53" s="1"/>
  <c r="B33" i="4" s="1"/>
  <c r="B57" i="1"/>
  <c r="B61"/>
  <c r="B65"/>
  <c r="B69"/>
  <c r="B49"/>
  <c r="C49" s="1"/>
  <c r="B24"/>
  <c r="I24" s="1"/>
  <c r="H4" i="4" s="1"/>
  <c r="B28" i="1"/>
  <c r="B32"/>
  <c r="B36"/>
  <c r="C36" s="1"/>
  <c r="B40"/>
  <c r="B44"/>
  <c r="B48"/>
  <c r="C48" s="1"/>
  <c r="B52"/>
  <c r="C52" s="1"/>
  <c r="B32" i="4" s="1"/>
  <c r="B56" i="1"/>
  <c r="B60"/>
  <c r="B64"/>
  <c r="B68"/>
  <c r="B23"/>
  <c r="I23" s="1"/>
  <c r="B27"/>
  <c r="B31"/>
  <c r="C31" s="1"/>
  <c r="B35"/>
  <c r="B39"/>
  <c r="B43"/>
  <c r="B51"/>
  <c r="C51" s="1"/>
  <c r="B31" i="4" s="1"/>
  <c r="B55" i="1"/>
  <c r="C55" s="1"/>
  <c r="B35" i="4" s="1"/>
  <c r="B59" i="1"/>
  <c r="B63"/>
  <c r="B67"/>
  <c r="B71"/>
  <c r="I25"/>
  <c r="H5" i="4" s="1"/>
  <c r="B53"/>
  <c r="I27" i="1" l="1"/>
  <c r="H7" i="4" s="1"/>
  <c r="I68" i="1"/>
  <c r="H48" i="4" s="1"/>
  <c r="D68" i="1"/>
  <c r="C48" i="4" s="1"/>
  <c r="C68" i="1"/>
  <c r="B29" i="4"/>
  <c r="D57" i="1"/>
  <c r="C37" i="4" s="1"/>
  <c r="C57" i="1"/>
  <c r="I57"/>
  <c r="H37" i="4" s="1"/>
  <c r="D70" i="1"/>
  <c r="C50" i="4" s="1"/>
  <c r="C70" i="1"/>
  <c r="I70"/>
  <c r="H50" i="4" s="1"/>
  <c r="I59" i="1"/>
  <c r="H39" i="4" s="1"/>
  <c r="D59" i="1"/>
  <c r="C39" i="4" s="1"/>
  <c r="C59" i="1"/>
  <c r="I56"/>
  <c r="H36" i="4" s="1"/>
  <c r="D56" i="1"/>
  <c r="C36" i="4" s="1"/>
  <c r="C56" i="1"/>
  <c r="D61"/>
  <c r="C41" i="4" s="1"/>
  <c r="C61" i="1"/>
  <c r="I61"/>
  <c r="H41" i="4" s="1"/>
  <c r="D58" i="1"/>
  <c r="C38" i="4" s="1"/>
  <c r="C58" i="1"/>
  <c r="I58"/>
  <c r="H38" i="4" s="1"/>
  <c r="I71" i="1"/>
  <c r="H51" i="4" s="1"/>
  <c r="D71" i="1"/>
  <c r="C51" i="4" s="1"/>
  <c r="C71" i="1"/>
  <c r="B51" i="4" s="1"/>
  <c r="I63" i="1"/>
  <c r="H43" i="4" s="1"/>
  <c r="D63" i="1"/>
  <c r="C43" i="4" s="1"/>
  <c r="C63" i="1"/>
  <c r="I60"/>
  <c r="H40" i="4" s="1"/>
  <c r="D60" i="1"/>
  <c r="C40" i="4" s="1"/>
  <c r="C60" i="1"/>
  <c r="D65"/>
  <c r="C45" i="4" s="1"/>
  <c r="C65" i="1"/>
  <c r="I65"/>
  <c r="H45" i="4" s="1"/>
  <c r="D62" i="1"/>
  <c r="C42" i="4" s="1"/>
  <c r="C62" i="1"/>
  <c r="I62"/>
  <c r="H42" i="4" s="1"/>
  <c r="I67" i="1"/>
  <c r="H47" i="4" s="1"/>
  <c r="D67" i="1"/>
  <c r="C47" i="4" s="1"/>
  <c r="C67" i="1"/>
  <c r="D64"/>
  <c r="C44" i="4" s="1"/>
  <c r="C64" i="1"/>
  <c r="I64"/>
  <c r="H44" i="4" s="1"/>
  <c r="B28"/>
  <c r="D69" i="1"/>
  <c r="C49" i="4" s="1"/>
  <c r="C69" i="1"/>
  <c r="I69"/>
  <c r="H49" i="4" s="1"/>
  <c r="D66" i="1"/>
  <c r="C46" i="4" s="1"/>
  <c r="C66" i="1"/>
  <c r="I66"/>
  <c r="H46" i="4" s="1"/>
  <c r="B30"/>
  <c r="Q27" i="1"/>
  <c r="P28" s="1"/>
  <c r="R27"/>
  <c r="C26"/>
  <c r="B6" i="4" s="1"/>
  <c r="C41" i="1"/>
  <c r="B21" i="4" s="1"/>
  <c r="C27" i="1"/>
  <c r="B7" i="4" s="1"/>
  <c r="C33" i="1"/>
  <c r="C47"/>
  <c r="C44"/>
  <c r="C39"/>
  <c r="B19" i="4" s="1"/>
  <c r="C32" i="1"/>
  <c r="B12" i="4" s="1"/>
  <c r="C40" i="1"/>
  <c r="B20" i="4" s="1"/>
  <c r="C28" i="1"/>
  <c r="B8" i="4" s="1"/>
  <c r="C35" i="1"/>
  <c r="B15" i="4" s="1"/>
  <c r="B16"/>
  <c r="B11"/>
  <c r="C46" i="1"/>
  <c r="C38"/>
  <c r="C34"/>
  <c r="C30"/>
  <c r="C37"/>
  <c r="C29"/>
  <c r="D23"/>
  <c r="C3" i="4" s="1"/>
  <c r="H3"/>
  <c r="C23" i="1"/>
  <c r="E23" s="1"/>
  <c r="C43"/>
  <c r="D26"/>
  <c r="T25" s="1"/>
  <c r="H6" i="4"/>
  <c r="C42" i="1"/>
  <c r="C24"/>
  <c r="D27"/>
  <c r="T26" s="1"/>
  <c r="D24"/>
  <c r="T23" s="1"/>
  <c r="D28"/>
  <c r="T27" s="1"/>
  <c r="C45"/>
  <c r="C25"/>
  <c r="D25"/>
  <c r="T24" s="1"/>
  <c r="B47" i="4" l="1"/>
  <c r="B42"/>
  <c r="B43"/>
  <c r="B36"/>
  <c r="B40"/>
  <c r="B45"/>
  <c r="B38"/>
  <c r="B39"/>
  <c r="B50"/>
  <c r="B49"/>
  <c r="B46"/>
  <c r="B44"/>
  <c r="B41"/>
  <c r="B37"/>
  <c r="B48"/>
  <c r="S27" i="1"/>
  <c r="I28"/>
  <c r="H8" i="4" s="1"/>
  <c r="R28" i="1"/>
  <c r="Q28"/>
  <c r="P29" s="1"/>
  <c r="B27" i="4"/>
  <c r="B13"/>
  <c r="B24"/>
  <c r="B22"/>
  <c r="J23" i="1"/>
  <c r="B9" i="4"/>
  <c r="B17"/>
  <c r="B10"/>
  <c r="B14"/>
  <c r="B18"/>
  <c r="B26"/>
  <c r="B25"/>
  <c r="B23"/>
  <c r="F23" i="1"/>
  <c r="G23" s="1"/>
  <c r="H23" s="1"/>
  <c r="D3" i="4"/>
  <c r="B3"/>
  <c r="B5"/>
  <c r="B4"/>
  <c r="C5"/>
  <c r="C8"/>
  <c r="C7"/>
  <c r="C6"/>
  <c r="C4"/>
  <c r="D29" i="1"/>
  <c r="T28" s="1"/>
  <c r="S28" l="1"/>
  <c r="I29"/>
  <c r="H9" i="4" s="1"/>
  <c r="R29" i="1"/>
  <c r="Q29"/>
  <c r="P30" s="1"/>
  <c r="K23"/>
  <c r="O23"/>
  <c r="E24" s="1"/>
  <c r="C9" i="4"/>
  <c r="D30" i="1"/>
  <c r="T29" s="1"/>
  <c r="S29" l="1"/>
  <c r="I30"/>
  <c r="Q30"/>
  <c r="P31" s="1"/>
  <c r="R30"/>
  <c r="E3" i="4"/>
  <c r="C10"/>
  <c r="S30" i="1" l="1"/>
  <c r="I31"/>
  <c r="Q31"/>
  <c r="P32" s="1"/>
  <c r="R31"/>
  <c r="F3" i="4"/>
  <c r="H10"/>
  <c r="D31" i="1"/>
  <c r="T30" s="1"/>
  <c r="S31" l="1"/>
  <c r="I32"/>
  <c r="Q32"/>
  <c r="P33" s="1"/>
  <c r="R32"/>
  <c r="K3" i="4"/>
  <c r="G3"/>
  <c r="C11"/>
  <c r="S32" i="1" l="1"/>
  <c r="I33"/>
  <c r="Q33"/>
  <c r="P34" s="1"/>
  <c r="R33"/>
  <c r="I3" i="4"/>
  <c r="J3"/>
  <c r="F24" i="1"/>
  <c r="D4" i="4"/>
  <c r="H11"/>
  <c r="D32" i="1"/>
  <c r="T31" s="1"/>
  <c r="S33" l="1"/>
  <c r="I34"/>
  <c r="Q34"/>
  <c r="P35" s="1"/>
  <c r="R34"/>
  <c r="E4" i="4"/>
  <c r="G24" i="1"/>
  <c r="O24" s="1"/>
  <c r="C12" i="4"/>
  <c r="S34" i="1" l="1"/>
  <c r="I35"/>
  <c r="Q35"/>
  <c r="P36" s="1"/>
  <c r="R35"/>
  <c r="H24"/>
  <c r="E25"/>
  <c r="F4" i="4"/>
  <c r="H12"/>
  <c r="S35" i="1" l="1"/>
  <c r="I36"/>
  <c r="Q36"/>
  <c r="P37" s="1"/>
  <c r="R36"/>
  <c r="J24"/>
  <c r="G4" i="4"/>
  <c r="D33" i="1"/>
  <c r="T32" s="1"/>
  <c r="D34"/>
  <c r="T33" s="1"/>
  <c r="S36" l="1"/>
  <c r="I37"/>
  <c r="Q37"/>
  <c r="P38" s="1"/>
  <c r="R37"/>
  <c r="K24"/>
  <c r="J4" i="4" s="1"/>
  <c r="I4"/>
  <c r="C14"/>
  <c r="H13"/>
  <c r="C13"/>
  <c r="S37" i="1" l="1"/>
  <c r="I38"/>
  <c r="Q38"/>
  <c r="P39" s="1"/>
  <c r="R38"/>
  <c r="H14" i="4"/>
  <c r="D35" i="1"/>
  <c r="T34" s="1"/>
  <c r="S38" l="1"/>
  <c r="I39"/>
  <c r="Q39"/>
  <c r="P40" s="1"/>
  <c r="R39"/>
  <c r="C15" i="4"/>
  <c r="S39" i="1" l="1"/>
  <c r="I40"/>
  <c r="Q40"/>
  <c r="P41" s="1"/>
  <c r="R40"/>
  <c r="H15" i="4"/>
  <c r="D36" i="1"/>
  <c r="T35" s="1"/>
  <c r="S40" l="1"/>
  <c r="I41"/>
  <c r="R41"/>
  <c r="Q41"/>
  <c r="P42" s="1"/>
  <c r="C16" i="4"/>
  <c r="S41" i="1" l="1"/>
  <c r="I42"/>
  <c r="Q42"/>
  <c r="P43" s="1"/>
  <c r="R42"/>
  <c r="H16" i="4"/>
  <c r="D37" i="1"/>
  <c r="T36" s="1"/>
  <c r="S42" l="1"/>
  <c r="I43"/>
  <c r="R43"/>
  <c r="Q43"/>
  <c r="P44" s="1"/>
  <c r="C17" i="4"/>
  <c r="S43" i="1" l="1"/>
  <c r="I44"/>
  <c r="Q44"/>
  <c r="P45" s="1"/>
  <c r="R44"/>
  <c r="H17" i="4"/>
  <c r="D38" i="1"/>
  <c r="T37" s="1"/>
  <c r="S44" l="1"/>
  <c r="I45"/>
  <c r="R45"/>
  <c r="Q45"/>
  <c r="P46" s="1"/>
  <c r="C18" i="4"/>
  <c r="S45" i="1" l="1"/>
  <c r="I46"/>
  <c r="Q46"/>
  <c r="P47" s="1"/>
  <c r="R46"/>
  <c r="H18" i="4"/>
  <c r="D39" i="1"/>
  <c r="T38" s="1"/>
  <c r="D48" l="1"/>
  <c r="C28" i="4" s="1"/>
  <c r="Q47" i="1"/>
  <c r="P48" s="1"/>
  <c r="R47"/>
  <c r="S46"/>
  <c r="I47"/>
  <c r="C19" i="4"/>
  <c r="D49" i="1" l="1"/>
  <c r="C29" i="4" s="1"/>
  <c r="R48" i="1"/>
  <c r="Q48"/>
  <c r="P49" s="1"/>
  <c r="I48"/>
  <c r="H28" i="4" s="1"/>
  <c r="S47" i="1"/>
  <c r="H19" i="4"/>
  <c r="D40" i="1"/>
  <c r="T39" s="1"/>
  <c r="I49" l="1"/>
  <c r="H29" i="4" s="1"/>
  <c r="S48" i="1"/>
  <c r="R49"/>
  <c r="D50"/>
  <c r="C30" i="4" s="1"/>
  <c r="Q49" i="1"/>
  <c r="P50" s="1"/>
  <c r="C20" i="4"/>
  <c r="D51" i="1" l="1"/>
  <c r="C31" i="4" s="1"/>
  <c r="R50" i="1"/>
  <c r="Q50"/>
  <c r="P51" s="1"/>
  <c r="I50"/>
  <c r="H30" i="4" s="1"/>
  <c r="S49" i="1"/>
  <c r="H20" i="4"/>
  <c r="D41" i="1"/>
  <c r="T40" s="1"/>
  <c r="S50" l="1"/>
  <c r="I51"/>
  <c r="H31" i="4" s="1"/>
  <c r="D52" i="1"/>
  <c r="C32" i="4" s="1"/>
  <c r="R51" i="1"/>
  <c r="Q51"/>
  <c r="P52" s="1"/>
  <c r="C21" i="4"/>
  <c r="D53" i="1" l="1"/>
  <c r="C33" i="4" s="1"/>
  <c r="R52" i="1"/>
  <c r="Q52"/>
  <c r="P53" s="1"/>
  <c r="S51"/>
  <c r="I52"/>
  <c r="H32" i="4" s="1"/>
  <c r="H21"/>
  <c r="D42" i="1"/>
  <c r="T41" s="1"/>
  <c r="I53" l="1"/>
  <c r="H33" i="4" s="1"/>
  <c r="S52" i="1"/>
  <c r="R53"/>
  <c r="D54"/>
  <c r="C34" i="4" s="1"/>
  <c r="Q53" i="1"/>
  <c r="P54" s="1"/>
  <c r="C22" i="4"/>
  <c r="R54" i="1" l="1"/>
  <c r="D55"/>
  <c r="C35" i="4" s="1"/>
  <c r="Q54" i="1"/>
  <c r="P55" s="1"/>
  <c r="S53"/>
  <c r="I54"/>
  <c r="H34" i="4" s="1"/>
  <c r="H22"/>
  <c r="D43" i="1"/>
  <c r="T42" s="1"/>
  <c r="R55" l="1"/>
  <c r="S55" s="1"/>
  <c r="Q55"/>
  <c r="P56" s="1"/>
  <c r="S54"/>
  <c r="I55"/>
  <c r="H35" i="4" s="1"/>
  <c r="C23"/>
  <c r="R56" i="1" l="1"/>
  <c r="S56" s="1"/>
  <c r="Q56"/>
  <c r="P57" s="1"/>
  <c r="H23" i="4"/>
  <c r="D44" i="1"/>
  <c r="T43" s="1"/>
  <c r="R57" l="1"/>
  <c r="S57" s="1"/>
  <c r="Q57"/>
  <c r="P58" s="1"/>
  <c r="C24" i="4"/>
  <c r="R58" i="1" l="1"/>
  <c r="S58" s="1"/>
  <c r="Q58"/>
  <c r="P59" s="1"/>
  <c r="H24" i="4"/>
  <c r="R59" i="1" l="1"/>
  <c r="S59" s="1"/>
  <c r="Q59"/>
  <c r="P60" s="1"/>
  <c r="D45"/>
  <c r="T44" s="1"/>
  <c r="D46"/>
  <c r="T45" s="1"/>
  <c r="R60" l="1"/>
  <c r="S60" s="1"/>
  <c r="Q60"/>
  <c r="P61" s="1"/>
  <c r="C26" i="4"/>
  <c r="H25"/>
  <c r="C25"/>
  <c r="R61" i="1" l="1"/>
  <c r="S61" s="1"/>
  <c r="Q61"/>
  <c r="P62" s="1"/>
  <c r="H26" i="4"/>
  <c r="R62" i="1" l="1"/>
  <c r="S62" s="1"/>
  <c r="Q62"/>
  <c r="P63" s="1"/>
  <c r="D47"/>
  <c r="T46" s="1"/>
  <c r="R63" l="1"/>
  <c r="S63" s="1"/>
  <c r="Q63"/>
  <c r="P64" s="1"/>
  <c r="C27" i="4"/>
  <c r="H27"/>
  <c r="R64" i="1" l="1"/>
  <c r="S64" s="1"/>
  <c r="Q64"/>
  <c r="P65" s="1"/>
  <c r="K4" i="4"/>
  <c r="D5"/>
  <c r="R65" i="1" l="1"/>
  <c r="S65" s="1"/>
  <c r="Q65"/>
  <c r="P66" s="1"/>
  <c r="F25"/>
  <c r="R66" l="1"/>
  <c r="S66" s="1"/>
  <c r="Q66"/>
  <c r="P67" s="1"/>
  <c r="G25"/>
  <c r="E5" i="4"/>
  <c r="R67" i="1" l="1"/>
  <c r="S67" s="1"/>
  <c r="Q67"/>
  <c r="P68" s="1"/>
  <c r="H25"/>
  <c r="O25"/>
  <c r="E26" s="1"/>
  <c r="F5" i="4"/>
  <c r="R68" i="1" l="1"/>
  <c r="S68" s="1"/>
  <c r="Q68"/>
  <c r="P69" s="1"/>
  <c r="D6" i="4"/>
  <c r="F26" i="1"/>
  <c r="J25"/>
  <c r="G5" i="4"/>
  <c r="K5"/>
  <c r="E6" l="1"/>
  <c r="R69" i="1"/>
  <c r="S69" s="1"/>
  <c r="Q69"/>
  <c r="P70" s="1"/>
  <c r="G26"/>
  <c r="K25"/>
  <c r="J5" i="4" s="1"/>
  <c r="I5"/>
  <c r="H26" i="1" l="1"/>
  <c r="R70"/>
  <c r="S70" s="1"/>
  <c r="Q70"/>
  <c r="P71" s="1"/>
  <c r="F6" i="4"/>
  <c r="O26" i="1"/>
  <c r="E27" s="1"/>
  <c r="F27" s="1"/>
  <c r="E7" i="4" l="1"/>
  <c r="J26" i="1"/>
  <c r="K26" s="1"/>
  <c r="J6" i="4" s="1"/>
  <c r="G6"/>
  <c r="Q71" i="1"/>
  <c r="R71"/>
  <c r="S71" s="1"/>
  <c r="K6" i="4"/>
  <c r="D7"/>
  <c r="G27" i="1"/>
  <c r="I6" i="4" l="1"/>
  <c r="H27" i="1"/>
  <c r="O27"/>
  <c r="K7" i="4" s="1"/>
  <c r="F7"/>
  <c r="G7" l="1"/>
  <c r="E28" i="1"/>
  <c r="J27"/>
  <c r="I7" i="4" l="1"/>
  <c r="F28" i="1"/>
  <c r="D8" i="4"/>
  <c r="K27" i="1"/>
  <c r="J7" i="4" s="1"/>
  <c r="E8" l="1"/>
  <c r="G28" i="1"/>
  <c r="H28" l="1"/>
  <c r="F8" i="4"/>
  <c r="O28" i="1"/>
  <c r="E29" l="1"/>
  <c r="K8" i="4"/>
  <c r="J28" i="1"/>
  <c r="G8" i="4"/>
  <c r="K28" i="1" l="1"/>
  <c r="J8" i="4" s="1"/>
  <c r="I8"/>
  <c r="D9"/>
  <c r="F29" i="1"/>
  <c r="G29" l="1"/>
  <c r="E9" i="4"/>
  <c r="H29" i="1" l="1"/>
  <c r="F9" i="4"/>
  <c r="O29" i="1"/>
  <c r="K9" i="4" l="1"/>
  <c r="E30" i="1"/>
  <c r="J29"/>
  <c r="G9" i="4"/>
  <c r="D10" l="1"/>
  <c r="F30" i="1"/>
  <c r="K29"/>
  <c r="J9" i="4" s="1"/>
  <c r="I9"/>
  <c r="E10" l="1"/>
  <c r="G30" i="1"/>
  <c r="H30" l="1"/>
  <c r="F10" i="4"/>
  <c r="O30" i="1"/>
  <c r="K10" i="4" l="1"/>
  <c r="E31" i="1"/>
  <c r="J30"/>
  <c r="G10" i="4"/>
  <c r="D11" l="1"/>
  <c r="F31" i="1"/>
  <c r="K30"/>
  <c r="J10" i="4" s="1"/>
  <c r="I10"/>
  <c r="E11" l="1"/>
  <c r="G31" i="1"/>
  <c r="H31" l="1"/>
  <c r="F11" i="4"/>
  <c r="O31" i="1"/>
  <c r="E32" l="1"/>
  <c r="K11" i="4"/>
  <c r="J31" i="1"/>
  <c r="G11" i="4"/>
  <c r="D12" l="1"/>
  <c r="F32" i="1"/>
  <c r="K31"/>
  <c r="J11" i="4" s="1"/>
  <c r="I11"/>
  <c r="E12" l="1"/>
  <c r="G32" i="1"/>
  <c r="H32" l="1"/>
  <c r="F12" i="4"/>
  <c r="O32" i="1"/>
  <c r="J32" l="1"/>
  <c r="G12" i="4"/>
  <c r="E33" i="1"/>
  <c r="K12" i="4"/>
  <c r="K32" i="1" l="1"/>
  <c r="J12" i="4" s="1"/>
  <c r="I12"/>
  <c r="D13"/>
  <c r="F33" i="1"/>
  <c r="E13" i="4" l="1"/>
  <c r="G33" i="1"/>
  <c r="H33" l="1"/>
  <c r="F13" i="4"/>
  <c r="O33" i="1"/>
  <c r="K13" i="4" l="1"/>
  <c r="E34" i="1"/>
  <c r="J33"/>
  <c r="G13" i="4"/>
  <c r="D14" l="1"/>
  <c r="F34" i="1"/>
  <c r="K33"/>
  <c r="J13" i="4" s="1"/>
  <c r="I13"/>
  <c r="E14" l="1"/>
  <c r="G34" i="1"/>
  <c r="H34" l="1"/>
  <c r="F14" i="4"/>
  <c r="O34" i="1"/>
  <c r="K14" i="4" l="1"/>
  <c r="E35" i="1"/>
  <c r="J34"/>
  <c r="G14" i="4"/>
  <c r="F35" i="1" l="1"/>
  <c r="D15" i="4"/>
  <c r="K34" i="1"/>
  <c r="J14" i="4" s="1"/>
  <c r="I14"/>
  <c r="E15" l="1"/>
  <c r="G35" i="1"/>
  <c r="H35" l="1"/>
  <c r="F15" i="4"/>
  <c r="O35" i="1"/>
  <c r="K15" i="4" l="1"/>
  <c r="E36" i="1"/>
  <c r="J35"/>
  <c r="G15" i="4"/>
  <c r="F36" i="1" l="1"/>
  <c r="D16" i="4"/>
  <c r="K35" i="1"/>
  <c r="J15" i="4" s="1"/>
  <c r="I15"/>
  <c r="E16" l="1"/>
  <c r="G36" i="1"/>
  <c r="H36" l="1"/>
  <c r="F16" i="4"/>
  <c r="O36" i="1"/>
  <c r="J36" l="1"/>
  <c r="G16" i="4"/>
  <c r="K16"/>
  <c r="E37" i="1"/>
  <c r="K36" l="1"/>
  <c r="J16" i="4" s="1"/>
  <c r="I16"/>
  <c r="F37" i="1"/>
  <c r="D17" i="4"/>
  <c r="E17" l="1"/>
  <c r="G37" i="1"/>
  <c r="H37" l="1"/>
  <c r="F17" i="4"/>
  <c r="O37" i="1"/>
  <c r="J37" l="1"/>
  <c r="G17" i="4"/>
  <c r="K17"/>
  <c r="E38" i="1"/>
  <c r="K37" l="1"/>
  <c r="J17" i="4" s="1"/>
  <c r="I17"/>
  <c r="D18"/>
  <c r="F38" i="1"/>
  <c r="G38" l="1"/>
  <c r="E18" i="4"/>
  <c r="H38" i="1" l="1"/>
  <c r="F18" i="4"/>
  <c r="O38" i="1"/>
  <c r="K18" i="4" l="1"/>
  <c r="E39" i="1"/>
  <c r="J38"/>
  <c r="G18" i="4"/>
  <c r="F39" i="1" l="1"/>
  <c r="D19" i="4"/>
  <c r="K38" i="1"/>
  <c r="J18" i="4" s="1"/>
  <c r="I18"/>
  <c r="G39" i="1" l="1"/>
  <c r="E19" i="4"/>
  <c r="H39" i="1" l="1"/>
  <c r="F19" i="4"/>
  <c r="O39" i="1"/>
  <c r="J39" l="1"/>
  <c r="G19" i="4"/>
  <c r="K19"/>
  <c r="E40" i="1"/>
  <c r="K39" l="1"/>
  <c r="J19" i="4" s="1"/>
  <c r="I19"/>
  <c r="D20"/>
  <c r="F40" i="1"/>
  <c r="E20" i="4" l="1"/>
  <c r="G40" i="1"/>
  <c r="H40" l="1"/>
  <c r="F20" i="4"/>
  <c r="O40" i="1"/>
  <c r="J40" l="1"/>
  <c r="G20" i="4"/>
  <c r="K20"/>
  <c r="E41" i="1"/>
  <c r="K40" l="1"/>
  <c r="J20" i="4" s="1"/>
  <c r="I20"/>
  <c r="F41" i="1"/>
  <c r="D21" i="4"/>
  <c r="E21" l="1"/>
  <c r="G41" i="1"/>
  <c r="H41" l="1"/>
  <c r="F21" i="4"/>
  <c r="O41" i="1"/>
  <c r="K21" i="4" l="1"/>
  <c r="E42" i="1"/>
  <c r="J41"/>
  <c r="G21" i="4"/>
  <c r="D22" l="1"/>
  <c r="F42" i="1"/>
  <c r="K41"/>
  <c r="J21" i="4" s="1"/>
  <c r="I21"/>
  <c r="E22" l="1"/>
  <c r="G42" i="1"/>
  <c r="H42" l="1"/>
  <c r="F22" i="4"/>
  <c r="O42" i="1"/>
  <c r="E43" l="1"/>
  <c r="K22" i="4"/>
  <c r="J42" i="1"/>
  <c r="G22" i="4"/>
  <c r="D23" l="1"/>
  <c r="F43" i="1"/>
  <c r="K42"/>
  <c r="J22" i="4" s="1"/>
  <c r="I22"/>
  <c r="E23" l="1"/>
  <c r="G43" i="1"/>
  <c r="H43" l="1"/>
  <c r="F23" i="4"/>
  <c r="O43" i="1"/>
  <c r="K23" i="4" l="1"/>
  <c r="E44" i="1"/>
  <c r="J43"/>
  <c r="G23" i="4"/>
  <c r="D24" l="1"/>
  <c r="F44" i="1"/>
  <c r="K43"/>
  <c r="J23" i="4" s="1"/>
  <c r="I23"/>
  <c r="G44" i="1" l="1"/>
  <c r="E24" i="4"/>
  <c r="H44" i="1" l="1"/>
  <c r="F24" i="4"/>
  <c r="O44" i="1"/>
  <c r="K24" i="4" l="1"/>
  <c r="E45" i="1"/>
  <c r="J44"/>
  <c r="G24" i="4"/>
  <c r="F45" i="1" l="1"/>
  <c r="D25" i="4"/>
  <c r="K44" i="1"/>
  <c r="J24" i="4" s="1"/>
  <c r="I24"/>
  <c r="E25" l="1"/>
  <c r="G45" i="1"/>
  <c r="H45" l="1"/>
  <c r="F25" i="4"/>
  <c r="O45" i="1"/>
  <c r="K25" i="4" l="1"/>
  <c r="E46" i="1"/>
  <c r="J45"/>
  <c r="G25" i="4"/>
  <c r="D26" l="1"/>
  <c r="F46" i="1"/>
  <c r="K45"/>
  <c r="J25" i="4" s="1"/>
  <c r="I25"/>
  <c r="E26" l="1"/>
  <c r="G46" i="1"/>
  <c r="H46" l="1"/>
  <c r="F26" i="4"/>
  <c r="O46" i="1"/>
  <c r="J46" l="1"/>
  <c r="G26" i="4"/>
  <c r="E47" i="1"/>
  <c r="K26" i="4"/>
  <c r="D27" l="1"/>
  <c r="F47" i="1"/>
  <c r="K46"/>
  <c r="J26" i="4" s="1"/>
  <c r="I26"/>
  <c r="E27" l="1"/>
  <c r="G47" i="1"/>
  <c r="H47" l="1"/>
  <c r="F27" i="4"/>
  <c r="O47" i="1"/>
  <c r="K27" i="4" l="1"/>
  <c r="E48" i="1"/>
  <c r="J47"/>
  <c r="G27" i="4"/>
  <c r="D28" l="1"/>
  <c r="F48" i="1"/>
  <c r="K47"/>
  <c r="J27" i="4" s="1"/>
  <c r="I27"/>
  <c r="E28" l="1"/>
  <c r="G48" i="1"/>
  <c r="F28" i="4" l="1"/>
  <c r="H48" i="1"/>
  <c r="O48"/>
  <c r="G28" i="4" l="1"/>
  <c r="J48" i="1"/>
  <c r="K28" i="4"/>
  <c r="E49" i="1"/>
  <c r="K48" l="1"/>
  <c r="J28" i="4" s="1"/>
  <c r="I28"/>
  <c r="D29"/>
  <c r="F49" i="1"/>
  <c r="E29" i="4" l="1"/>
  <c r="G49" i="1"/>
  <c r="F29" i="4" l="1"/>
  <c r="H49" i="1"/>
  <c r="O49"/>
  <c r="G29" i="4" l="1"/>
  <c r="J49" i="1"/>
  <c r="K29" i="4"/>
  <c r="E50" i="1"/>
  <c r="I29" i="4" l="1"/>
  <c r="K49" i="1"/>
  <c r="J29" i="4" s="1"/>
  <c r="D30"/>
  <c r="F50" i="1"/>
  <c r="E30" i="4" l="1"/>
  <c r="G50" i="1"/>
  <c r="H50" l="1"/>
  <c r="F30" i="4"/>
  <c r="O50" i="1"/>
  <c r="G30" i="4" l="1"/>
  <c r="J50" i="1"/>
  <c r="E51"/>
  <c r="K30" i="4"/>
  <c r="K50" i="1" l="1"/>
  <c r="J30" i="4" s="1"/>
  <c r="I30"/>
  <c r="D31"/>
  <c r="F51" i="1"/>
  <c r="G51" l="1"/>
  <c r="E31" i="4"/>
  <c r="H51" i="1" l="1"/>
  <c r="F31" i="4"/>
  <c r="O51" i="1"/>
  <c r="G31" i="4" l="1"/>
  <c r="J51" i="1"/>
  <c r="K31" i="4"/>
  <c r="E52" i="1"/>
  <c r="K51" l="1"/>
  <c r="J31" i="4" s="1"/>
  <c r="I31"/>
  <c r="F52" i="1"/>
  <c r="D32" i="4"/>
  <c r="G52" i="1" l="1"/>
  <c r="E32" i="4"/>
  <c r="F32" l="1"/>
  <c r="H52" i="1"/>
  <c r="O52"/>
  <c r="G32" i="4" l="1"/>
  <c r="J52" i="1"/>
  <c r="K32" i="4"/>
  <c r="E53" i="1"/>
  <c r="K52" l="1"/>
  <c r="J32" i="4" s="1"/>
  <c r="I32"/>
  <c r="F53" i="1"/>
  <c r="D33" i="4"/>
  <c r="E33" l="1"/>
  <c r="G53" i="1"/>
  <c r="F33" i="4" l="1"/>
  <c r="H53" i="1"/>
  <c r="O53"/>
  <c r="G33" i="4" l="1"/>
  <c r="J53" i="1"/>
  <c r="K33" i="4"/>
  <c r="E54" i="1"/>
  <c r="I33" i="4" l="1"/>
  <c r="K53" i="1"/>
  <c r="J33" i="4" s="1"/>
  <c r="D34"/>
  <c r="F54" i="1"/>
  <c r="E34" i="4" l="1"/>
  <c r="G54" i="1"/>
  <c r="H54" l="1"/>
  <c r="F34" i="4"/>
  <c r="O54" i="1"/>
  <c r="G34" i="4" l="1"/>
  <c r="J54" i="1"/>
  <c r="K34" i="4"/>
  <c r="E55" i="1"/>
  <c r="K54" l="1"/>
  <c r="J34" i="4" s="1"/>
  <c r="I34"/>
  <c r="D35"/>
  <c r="F55" i="1"/>
  <c r="E35" i="4" l="1"/>
  <c r="G55" i="1"/>
  <c r="H55" l="1"/>
  <c r="F35" i="4"/>
  <c r="O55" i="1"/>
  <c r="K35" i="4" l="1"/>
  <c r="E56" i="1"/>
  <c r="G35" i="4"/>
  <c r="J55" i="1"/>
  <c r="D36" i="4" l="1"/>
  <c r="F56" i="1"/>
  <c r="K55"/>
  <c r="J35" i="4" s="1"/>
  <c r="I35"/>
  <c r="E36" l="1"/>
  <c r="G56" i="1"/>
  <c r="F36" i="4" l="1"/>
  <c r="H56" i="1"/>
  <c r="O56"/>
  <c r="G36" i="4" l="1"/>
  <c r="J56" i="1"/>
  <c r="K36" i="4"/>
  <c r="E57" i="1"/>
  <c r="I36" i="4" l="1"/>
  <c r="K56" i="1"/>
  <c r="J36" i="4" s="1"/>
  <c r="D37"/>
  <c r="F57" i="1"/>
  <c r="E37" i="4" l="1"/>
  <c r="G57" i="1"/>
  <c r="F37" i="4" l="1"/>
  <c r="H57" i="1"/>
  <c r="O57"/>
  <c r="G37" i="4" l="1"/>
  <c r="J57" i="1"/>
  <c r="K37" i="4"/>
  <c r="E58" i="1"/>
  <c r="D38" i="4" l="1"/>
  <c r="F58" i="1"/>
  <c r="I37" i="4"/>
  <c r="K57" i="1"/>
  <c r="J37" i="4" s="1"/>
  <c r="E38" l="1"/>
  <c r="G58" i="1"/>
  <c r="F38" i="4" l="1"/>
  <c r="H58" i="1"/>
  <c r="O58"/>
  <c r="G38" i="4" l="1"/>
  <c r="J58" i="1"/>
  <c r="K38" i="4"/>
  <c r="E59" i="1"/>
  <c r="D39" i="4" l="1"/>
  <c r="F59" i="1"/>
  <c r="I38" i="4"/>
  <c r="K58" i="1"/>
  <c r="J38" i="4" s="1"/>
  <c r="E39" l="1"/>
  <c r="G59" i="1"/>
  <c r="F39" i="4" l="1"/>
  <c r="H59" i="1"/>
  <c r="O59"/>
  <c r="G39" i="4" l="1"/>
  <c r="J59" i="1"/>
  <c r="K39" i="4"/>
  <c r="E60" i="1"/>
  <c r="D40" i="4" l="1"/>
  <c r="F60" i="1"/>
  <c r="I39" i="4"/>
  <c r="K59" i="1"/>
  <c r="J39" i="4" s="1"/>
  <c r="E40" l="1"/>
  <c r="G60" i="1"/>
  <c r="F40" i="4" l="1"/>
  <c r="H60" i="1"/>
  <c r="O60"/>
  <c r="G40" i="4" l="1"/>
  <c r="J60" i="1"/>
  <c r="K40" i="4"/>
  <c r="E61" i="1"/>
  <c r="D41" i="4" l="1"/>
  <c r="F61" i="1"/>
  <c r="I40" i="4"/>
  <c r="K60" i="1"/>
  <c r="J40" i="4" s="1"/>
  <c r="E41" l="1"/>
  <c r="G61" i="1"/>
  <c r="F41" i="4" l="1"/>
  <c r="H61" i="1"/>
  <c r="O61"/>
  <c r="G41" i="4" l="1"/>
  <c r="J61" i="1"/>
  <c r="K41" i="4"/>
  <c r="E62" i="1"/>
  <c r="I41" i="4" l="1"/>
  <c r="K61" i="1"/>
  <c r="J41" i="4" s="1"/>
  <c r="D42"/>
  <c r="F62" i="1"/>
  <c r="E42" i="4" l="1"/>
  <c r="G62" i="1"/>
  <c r="F42" i="4" l="1"/>
  <c r="H62" i="1"/>
  <c r="O62"/>
  <c r="G42" i="4" l="1"/>
  <c r="J62" i="1"/>
  <c r="K42" i="4"/>
  <c r="E63" i="1"/>
  <c r="I42" i="4" l="1"/>
  <c r="K62" i="1"/>
  <c r="J42" i="4" s="1"/>
  <c r="D43"/>
  <c r="F63" i="1"/>
  <c r="E43" i="4" l="1"/>
  <c r="G63" i="1"/>
  <c r="F43" i="4" l="1"/>
  <c r="H63" i="1"/>
  <c r="O63"/>
  <c r="G43" i="4" l="1"/>
  <c r="J63" i="1"/>
  <c r="K43" i="4"/>
  <c r="E64" i="1"/>
  <c r="I43" i="4" l="1"/>
  <c r="K63" i="1"/>
  <c r="J43" i="4" s="1"/>
  <c r="D44"/>
  <c r="F64" i="1"/>
  <c r="E44" i="4" l="1"/>
  <c r="G64" i="1"/>
  <c r="F44" i="4" l="1"/>
  <c r="H64" i="1"/>
  <c r="O64"/>
  <c r="K44" i="4" l="1"/>
  <c r="E65" i="1"/>
  <c r="G44" i="4"/>
  <c r="J64" i="1"/>
  <c r="D45" i="4" l="1"/>
  <c r="F65" i="1"/>
  <c r="I44" i="4"/>
  <c r="K64" i="1"/>
  <c r="J44" i="4" s="1"/>
  <c r="E45" l="1"/>
  <c r="G65" i="1"/>
  <c r="F45" i="4" l="1"/>
  <c r="H65" i="1"/>
  <c r="O65"/>
  <c r="K45" i="4" l="1"/>
  <c r="E66" i="1"/>
  <c r="G45" i="4"/>
  <c r="J65" i="1"/>
  <c r="D46" i="4" l="1"/>
  <c r="F66" i="1"/>
  <c r="I45" i="4"/>
  <c r="K65" i="1"/>
  <c r="J45" i="4" s="1"/>
  <c r="E46" l="1"/>
  <c r="G66" i="1"/>
  <c r="F46" i="4" l="1"/>
  <c r="H66" i="1"/>
  <c r="O66"/>
  <c r="G46" i="4" l="1"/>
  <c r="J66" i="1"/>
  <c r="K46" i="4"/>
  <c r="E67" i="1"/>
  <c r="I46" i="4" l="1"/>
  <c r="K66" i="1"/>
  <c r="J46" i="4" s="1"/>
  <c r="D47"/>
  <c r="F67" i="1"/>
  <c r="E47" i="4" l="1"/>
  <c r="G67" i="1"/>
  <c r="F47" i="4" l="1"/>
  <c r="H67" i="1"/>
  <c r="O67"/>
  <c r="G47" i="4" l="1"/>
  <c r="J67" i="1"/>
  <c r="K47" i="4"/>
  <c r="E68" i="1"/>
  <c r="D48" i="4" l="1"/>
  <c r="F68" i="1"/>
  <c r="I47" i="4"/>
  <c r="K67" i="1"/>
  <c r="J47" i="4" s="1"/>
  <c r="E48" l="1"/>
  <c r="G68" i="1"/>
  <c r="F48" i="4" l="1"/>
  <c r="H68" i="1"/>
  <c r="O68"/>
  <c r="G48" i="4" l="1"/>
  <c r="J68" i="1"/>
  <c r="K48" i="4"/>
  <c r="E69" i="1"/>
  <c r="I48" i="4" l="1"/>
  <c r="K68" i="1"/>
  <c r="J48" i="4" s="1"/>
  <c r="D49"/>
  <c r="F69" i="1"/>
  <c r="E49" i="4" l="1"/>
  <c r="G69" i="1"/>
  <c r="F49" i="4" l="1"/>
  <c r="H69" i="1"/>
  <c r="O69"/>
  <c r="G49" i="4" l="1"/>
  <c r="J69" i="1"/>
  <c r="K49" i="4"/>
  <c r="E70" i="1"/>
  <c r="I49" i="4" l="1"/>
  <c r="K69" i="1"/>
  <c r="J49" i="4" s="1"/>
  <c r="D50"/>
  <c r="F70" i="1"/>
  <c r="E50" i="4" l="1"/>
  <c r="G70" i="1"/>
  <c r="F50" i="4" l="1"/>
  <c r="H70" i="1"/>
  <c r="O70"/>
  <c r="G50" i="4" l="1"/>
  <c r="J70" i="1"/>
  <c r="K50" i="4"/>
  <c r="E71" i="1"/>
  <c r="D51" i="4" s="1"/>
  <c r="I50" l="1"/>
  <c r="K70" i="1"/>
  <c r="J50" i="4" s="1"/>
  <c r="F71" i="1"/>
  <c r="E51" i="4" s="1"/>
  <c r="G71" i="1" l="1"/>
  <c r="F51" i="4" s="1"/>
  <c r="F72" i="1"/>
  <c r="E52" i="4" s="1"/>
  <c r="H71" i="1" l="1"/>
  <c r="G51" i="4" s="1"/>
  <c r="G72" i="1"/>
  <c r="F52" i="4" s="1"/>
  <c r="G52" s="1"/>
  <c r="O71" i="1"/>
  <c r="K51" i="4" s="1"/>
  <c r="J71" i="1" l="1"/>
  <c r="I51" i="4" s="1"/>
  <c r="H72" i="1"/>
  <c r="K71" l="1"/>
  <c r="J51" i="4" s="1"/>
  <c r="J72" i="1"/>
  <c r="I52" i="4" l="1"/>
  <c r="J52" s="1"/>
  <c r="K72" i="1"/>
</calcChain>
</file>

<file path=xl/sharedStrings.xml><?xml version="1.0" encoding="utf-8"?>
<sst xmlns="http://schemas.openxmlformats.org/spreadsheetml/2006/main" count="71" uniqueCount="67">
  <si>
    <t>FECHA DE CONSOLIDACIÓN DEL PLAN</t>
  </si>
  <si>
    <t>Tasa de Financiamiento</t>
  </si>
  <si>
    <t>1+i</t>
  </si>
  <si>
    <t>Cantidad de Cuotas</t>
  </si>
  <si>
    <t>Importe de Cada Cuota</t>
  </si>
  <si>
    <t>CUOTA N°</t>
  </si>
  <si>
    <t>1er Vto.</t>
  </si>
  <si>
    <t>SALDO
INICIAL</t>
  </si>
  <si>
    <t>INTERES
FINANCIERO</t>
  </si>
  <si>
    <t>AMORTIZACION</t>
  </si>
  <si>
    <t>VALOR CUOTA al 1er Vto</t>
  </si>
  <si>
    <t>2do. Vto.</t>
  </si>
  <si>
    <t>INTERES 
RESARCITORIO</t>
  </si>
  <si>
    <t>VALOR CUOTA al 2do Vto</t>
  </si>
  <si>
    <t>SALDO
FINAL</t>
  </si>
  <si>
    <t>TOTALES</t>
  </si>
  <si>
    <t>Basada en una obra en http://www.cdormarcosfelice.com.ar.</t>
  </si>
  <si>
    <t>Tipo de plan</t>
  </si>
  <si>
    <t>Cantidad de cuotas</t>
  </si>
  <si>
    <t>A</t>
  </si>
  <si>
    <t>TIPO DE DEUDA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</si>
  <si>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</si>
  <si>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</si>
  <si>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</si>
  <si>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</si>
  <si>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</si>
  <si>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</si>
  <si>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</si>
  <si>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</si>
  <si>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</si>
  <si>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</si>
  <si>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</si>
  <si>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</si>
  <si>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desde</t>
  </si>
  <si>
    <t>hasta</t>
  </si>
  <si>
    <t>INGRESOS ANUALES (</t>
  </si>
  <si>
    <t>&gt;91MILLONES</t>
  </si>
  <si>
    <t>&lt;91MILLONES</t>
  </si>
  <si>
    <t>&lt;50MILLONES</t>
  </si>
  <si>
    <t>CUOTAS</t>
  </si>
  <si>
    <t xml:space="preserve"> bajo una Licencia Creative Commons Atribución-NoComercial-CompartirIgual 4.0 Internacional.</t>
  </si>
  <si>
    <t>CATEGORIA DE RIESGO SIPER</t>
  </si>
  <si>
    <t>Micro y Pequeñas Empresas</t>
  </si>
  <si>
    <t>¿Es Micro o Pequeña Empresa?</t>
  </si>
  <si>
    <t>Importe del Pago a Cuenta</t>
  </si>
  <si>
    <t>MONTO TOTAL DE DEUDA CONSOLIDADA (INCLUYENDO INTERESES PUNITORIOS)</t>
  </si>
  <si>
    <t>(M-S)*%</t>
  </si>
  <si>
    <t>P+S</t>
  </si>
  <si>
    <t>Categorización del contribuyente</t>
  </si>
  <si>
    <t>Resto de contribuyentes</t>
  </si>
  <si>
    <t>Tasa efectiva mensual equivalente a la tasa nominal anual (TNA) canal electrónico para depósitos a plazo fijo en pesos en el Banco de la Nación Argentina a ciento ochenta (180) días, vigente para el día 20 del mes inmediato anterior al correspondiente a la consolidación del plan, con más los porcentajes nominales anuales que se indican en cada caso:</t>
  </si>
  <si>
    <t>Obligaciones anuales, mensuales, retenciones y percepciones impositivas</t>
  </si>
  <si>
    <t>Reformulación de planes vigentes R.G. 3827 y 4099</t>
  </si>
  <si>
    <t>AGOSTO Y SEPTIEMBRE</t>
  </si>
  <si>
    <t>MES DE CONSOLIDACION</t>
  </si>
  <si>
    <t>Si</t>
  </si>
  <si>
    <r>
      <t>(1+I)</t>
    </r>
    <r>
      <rPr>
        <vertAlign val="superscript"/>
        <sz val="11"/>
        <color rgb="FF002060"/>
        <rFont val="Calibri"/>
        <family val="2"/>
        <scheme val="minor"/>
      </rPr>
      <t>n</t>
    </r>
  </si>
  <si>
    <r>
      <t>(1+i)</t>
    </r>
    <r>
      <rPr>
        <vertAlign val="superscript"/>
        <sz val="11"/>
        <color rgb="FF002060"/>
        <rFont val="Calibri"/>
        <family val="2"/>
      </rPr>
      <t>n</t>
    </r>
    <r>
      <rPr>
        <sz val="11"/>
        <color rgb="FF002060"/>
        <rFont val="Calibri"/>
        <family val="2"/>
      </rPr>
      <t>*i</t>
    </r>
  </si>
  <si>
    <r>
      <t>(1+i)</t>
    </r>
    <r>
      <rPr>
        <vertAlign val="superscript"/>
        <sz val="11"/>
        <color rgb="FF002060"/>
        <rFont val="Calibri"/>
        <family val="2"/>
      </rPr>
      <t>n</t>
    </r>
    <r>
      <rPr>
        <sz val="11"/>
        <color rgb="FF002060"/>
        <rFont val="Calibri"/>
        <family val="2"/>
      </rPr>
      <t>-1</t>
    </r>
  </si>
  <si>
    <t>Simulador Plan de Facilidades RG 4289 AFIP por Blog del Contador se distribuye</t>
  </si>
  <si>
    <t>https://www.cdormarcosfelice.com.ar</t>
  </si>
  <si>
    <t>contacto@cdormarcosfelice.com.ar</t>
  </si>
  <si>
    <t>OCTUBRE (*)</t>
  </si>
  <si>
    <t>RG 4289</t>
  </si>
  <si>
    <t>Reformulación de planes vigentes R.G. 3827, 4099 y 4268</t>
  </si>
  <si>
    <t>Fuente:</t>
  </si>
  <si>
    <t xml:space="preserve"> http://www.afip.gob.ar/misfacilidades/planes-vigentes-adheribles/tasas-vigentes-aplicables/default.asp</t>
  </si>
</sst>
</file>

<file path=xl/styles.xml><?xml version="1.0" encoding="utf-8"?>
<styleSheet xmlns="http://schemas.openxmlformats.org/spreadsheetml/2006/main">
  <numFmts count="1">
    <numFmt numFmtId="164" formatCode="_ [$$-2C0A]\ * #,##0.00_ ;_ [$$-2C0A]\ * \-#,##0.00_ ;_ [$$-2C0A]\ * &quot;-&quot;??_ ;_ @_ 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0"/>
      <name val="Batang"/>
      <family val="1"/>
    </font>
    <font>
      <sz val="11"/>
      <color rgb="FFFFFFFF"/>
      <name val="Inherit"/>
    </font>
    <font>
      <sz val="10"/>
      <color rgb="FFFFFFFF"/>
      <name val="Inherit"/>
    </font>
    <font>
      <sz val="10"/>
      <color rgb="FF666666"/>
      <name val="Inherit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02060"/>
      <name val="Calibri"/>
      <family val="2"/>
    </font>
    <font>
      <vertAlign val="superscript"/>
      <sz val="11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u/>
      <sz val="11"/>
      <color theme="0"/>
      <name val="Calibri"/>
      <family val="2"/>
    </font>
    <font>
      <u/>
      <sz val="48"/>
      <color theme="10"/>
      <name val="InHERIT"/>
    </font>
    <font>
      <b/>
      <sz val="36"/>
      <color rgb="FF002060"/>
      <name val="Calibri"/>
      <family val="2"/>
      <scheme val="minor"/>
    </font>
    <font>
      <b/>
      <i/>
      <u/>
      <sz val="10"/>
      <color theme="0" tint="-0.499984740745262"/>
      <name val="Inheri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7B8D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5E4E4"/>
      </left>
      <right style="medium">
        <color rgb="FFE5E4E4"/>
      </right>
      <top style="medium">
        <color rgb="FFE5E4E4"/>
      </top>
      <bottom style="medium">
        <color rgb="FFE5E4E4"/>
      </bottom>
      <diagonal/>
    </border>
    <border>
      <left style="medium">
        <color rgb="FFE5E4E4"/>
      </left>
      <right style="medium">
        <color rgb="FFE5E4E4"/>
      </right>
      <top style="medium">
        <color rgb="FFE5E4E4"/>
      </top>
      <bottom/>
      <diagonal/>
    </border>
    <border>
      <left style="medium">
        <color rgb="FFE5E4E4"/>
      </left>
      <right style="medium">
        <color rgb="FFE5E4E4"/>
      </right>
      <top/>
      <bottom/>
      <diagonal/>
    </border>
    <border>
      <left style="medium">
        <color rgb="FFE5E4E4"/>
      </left>
      <right style="medium">
        <color rgb="FFE5E4E4"/>
      </right>
      <top/>
      <bottom style="medium">
        <color rgb="FFE5E4E4"/>
      </bottom>
      <diagonal/>
    </border>
    <border>
      <left style="medium">
        <color rgb="FFE5E4E4"/>
      </left>
      <right/>
      <top style="medium">
        <color rgb="FFE5E4E4"/>
      </top>
      <bottom style="medium">
        <color rgb="FFE5E4E4"/>
      </bottom>
      <diagonal/>
    </border>
    <border>
      <left/>
      <right style="medium">
        <color rgb="FFE5E4E4"/>
      </right>
      <top style="medium">
        <color rgb="FFE5E4E4"/>
      </top>
      <bottom style="medium">
        <color rgb="FFE5E4E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2" borderId="0" xfId="0" applyFill="1"/>
    <xf numFmtId="0" fontId="5" fillId="2" borderId="0" xfId="1" applyFill="1" applyAlignment="1" applyProtection="1"/>
    <xf numFmtId="0" fontId="14" fillId="4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0" fontId="7" fillId="5" borderId="0" xfId="0" applyFont="1" applyFill="1"/>
    <xf numFmtId="0" fontId="16" fillId="5" borderId="0" xfId="0" applyFont="1" applyFill="1"/>
    <xf numFmtId="0" fontId="0" fillId="5" borderId="0" xfId="0" applyFill="1" applyAlignment="1"/>
    <xf numFmtId="4" fontId="0" fillId="5" borderId="0" xfId="0" applyNumberFormat="1" applyFill="1"/>
    <xf numFmtId="0" fontId="2" fillId="5" borderId="0" xfId="0" applyFont="1" applyFill="1"/>
    <xf numFmtId="4" fontId="2" fillId="5" borderId="0" xfId="0" applyNumberFormat="1" applyFont="1" applyFill="1"/>
    <xf numFmtId="0" fontId="2" fillId="5" borderId="0" xfId="0" applyFont="1" applyFill="1" applyAlignment="1">
      <alignment horizontal="left"/>
    </xf>
    <xf numFmtId="0" fontId="2" fillId="5" borderId="0" xfId="0" applyFont="1" applyFill="1" applyBorder="1"/>
    <xf numFmtId="14" fontId="2" fillId="5" borderId="0" xfId="0" applyNumberFormat="1" applyFont="1" applyFill="1"/>
    <xf numFmtId="0" fontId="2" fillId="5" borderId="0" xfId="0" applyNumberFormat="1" applyFont="1" applyFill="1"/>
    <xf numFmtId="0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14" fontId="2" fillId="5" borderId="0" xfId="0" applyNumberFormat="1" applyFont="1" applyFill="1" applyBorder="1"/>
    <xf numFmtId="0" fontId="2" fillId="5" borderId="0" xfId="0" applyFont="1" applyFill="1" applyBorder="1" applyAlignment="1">
      <alignment vertical="center"/>
    </xf>
    <xf numFmtId="1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4" fontId="2" fillId="5" borderId="0" xfId="0" applyNumberFormat="1" applyFont="1" applyFill="1" applyBorder="1" applyAlignment="1">
      <alignment vertical="center"/>
    </xf>
    <xf numFmtId="14" fontId="2" fillId="5" borderId="0" xfId="0" applyNumberFormat="1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6" fillId="5" borderId="0" xfId="0" applyFont="1" applyFill="1" applyBorder="1"/>
    <xf numFmtId="0" fontId="0" fillId="5" borderId="0" xfId="0" applyFill="1" applyBorder="1" applyAlignment="1"/>
    <xf numFmtId="0" fontId="0" fillId="5" borderId="0" xfId="0" applyFill="1" applyBorder="1"/>
    <xf numFmtId="4" fontId="0" fillId="5" borderId="0" xfId="0" applyNumberFormat="1" applyFill="1" applyBorder="1"/>
    <xf numFmtId="4" fontId="2" fillId="5" borderId="0" xfId="0" applyNumberFormat="1" applyFont="1" applyFill="1" applyBorder="1"/>
    <xf numFmtId="9" fontId="2" fillId="5" borderId="0" xfId="0" applyNumberFormat="1" applyFont="1" applyFill="1" applyBorder="1" applyAlignment="1">
      <alignment horizontal="left"/>
    </xf>
    <xf numFmtId="0" fontId="7" fillId="5" borderId="0" xfId="0" applyFont="1" applyFill="1" applyAlignment="1">
      <alignment horizontal="center"/>
    </xf>
    <xf numFmtId="0" fontId="7" fillId="5" borderId="0" xfId="0" applyFont="1" applyFill="1" applyBorder="1"/>
    <xf numFmtId="4" fontId="7" fillId="5" borderId="0" xfId="0" applyNumberFormat="1" applyFont="1" applyFill="1" applyBorder="1"/>
    <xf numFmtId="9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right" vertical="center"/>
    </xf>
    <xf numFmtId="0" fontId="16" fillId="5" borderId="0" xfId="0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4" fontId="4" fillId="5" borderId="0" xfId="0" applyNumberFormat="1" applyFont="1" applyFill="1" applyAlignment="1">
      <alignment horizontal="center" vertical="center" wrapText="1"/>
    </xf>
    <xf numFmtId="4" fontId="9" fillId="5" borderId="0" xfId="0" applyNumberFormat="1" applyFont="1" applyFill="1" applyAlignment="1">
      <alignment horizontal="center" vertical="center"/>
    </xf>
    <xf numFmtId="4" fontId="9" fillId="5" borderId="0" xfId="0" applyNumberFormat="1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3" fillId="5" borderId="0" xfId="0" applyNumberFormat="1" applyFont="1" applyFill="1" applyBorder="1" applyAlignment="1">
      <alignment horizontal="center"/>
    </xf>
    <xf numFmtId="4" fontId="3" fillId="5" borderId="0" xfId="0" applyNumberFormat="1" applyFont="1" applyFill="1" applyBorder="1"/>
    <xf numFmtId="14" fontId="2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/>
    <xf numFmtId="0" fontId="7" fillId="5" borderId="0" xfId="0" applyFont="1" applyFill="1" applyBorder="1" applyAlignment="1"/>
    <xf numFmtId="0" fontId="6" fillId="5" borderId="27" xfId="0" applyNumberFormat="1" applyFont="1" applyFill="1" applyBorder="1" applyAlignment="1">
      <alignment horizontal="center" vertical="center"/>
    </xf>
    <xf numFmtId="10" fontId="7" fillId="5" borderId="23" xfId="0" applyNumberFormat="1" applyFont="1" applyFill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164" fontId="7" fillId="5" borderId="28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right"/>
    </xf>
    <xf numFmtId="0" fontId="22" fillId="5" borderId="0" xfId="0" applyFont="1" applyFill="1" applyBorder="1"/>
    <xf numFmtId="0" fontId="19" fillId="5" borderId="0" xfId="0" applyFont="1" applyFill="1" applyBorder="1" applyAlignment="1">
      <alignment horizontal="center"/>
    </xf>
    <xf numFmtId="14" fontId="23" fillId="2" borderId="23" xfId="0" applyNumberFormat="1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/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/>
    </xf>
    <xf numFmtId="14" fontId="26" fillId="2" borderId="16" xfId="0" applyNumberFormat="1" applyFont="1" applyFill="1" applyBorder="1" applyAlignment="1">
      <alignment horizontal="center"/>
    </xf>
    <xf numFmtId="4" fontId="26" fillId="2" borderId="16" xfId="0" applyNumberFormat="1" applyFont="1" applyFill="1" applyBorder="1" applyAlignment="1">
      <alignment horizontal="center"/>
    </xf>
    <xf numFmtId="4" fontId="26" fillId="2" borderId="17" xfId="0" applyNumberFormat="1" applyFont="1" applyFill="1" applyBorder="1" applyAlignment="1">
      <alignment horizontal="center"/>
    </xf>
    <xf numFmtId="14" fontId="22" fillId="2" borderId="0" xfId="0" applyNumberFormat="1" applyFont="1" applyFill="1"/>
    <xf numFmtId="0" fontId="26" fillId="2" borderId="18" xfId="0" applyFont="1" applyFill="1" applyBorder="1" applyAlignment="1">
      <alignment horizontal="center"/>
    </xf>
    <xf numFmtId="14" fontId="26" fillId="2" borderId="11" xfId="0" applyNumberFormat="1" applyFont="1" applyFill="1" applyBorder="1" applyAlignment="1">
      <alignment horizontal="center"/>
    </xf>
    <xf numFmtId="4" fontId="26" fillId="2" borderId="11" xfId="0" applyNumberFormat="1" applyFont="1" applyFill="1" applyBorder="1" applyAlignment="1">
      <alignment horizontal="center"/>
    </xf>
    <xf numFmtId="4" fontId="26" fillId="2" borderId="19" xfId="0" applyNumberFormat="1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14" fontId="26" fillId="2" borderId="21" xfId="0" applyNumberFormat="1" applyFont="1" applyFill="1" applyBorder="1" applyAlignment="1">
      <alignment horizontal="center"/>
    </xf>
    <xf numFmtId="4" fontId="26" fillId="2" borderId="21" xfId="0" applyNumberFormat="1" applyFont="1" applyFill="1" applyBorder="1" applyAlignment="1">
      <alignment horizontal="center"/>
    </xf>
    <xf numFmtId="4" fontId="26" fillId="2" borderId="22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/>
    </xf>
    <xf numFmtId="14" fontId="24" fillId="2" borderId="3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28" fillId="6" borderId="24" xfId="1" applyFont="1" applyFill="1" applyBorder="1" applyAlignment="1" applyProtection="1">
      <alignment horizontal="center" vertical="center"/>
    </xf>
    <xf numFmtId="0" fontId="28" fillId="6" borderId="25" xfId="1" applyFont="1" applyFill="1" applyBorder="1" applyAlignment="1" applyProtection="1">
      <alignment horizontal="center" vertical="center"/>
    </xf>
    <xf numFmtId="0" fontId="28" fillId="6" borderId="26" xfId="1" applyFont="1" applyFill="1" applyBorder="1" applyAlignment="1" applyProtection="1">
      <alignment horizontal="center" vertical="center"/>
    </xf>
    <xf numFmtId="0" fontId="27" fillId="5" borderId="0" xfId="1" applyFont="1" applyFill="1" applyAlignment="1" applyProtection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4" fontId="29" fillId="2" borderId="29" xfId="0" applyNumberFormat="1" applyFont="1" applyFill="1" applyBorder="1" applyAlignment="1">
      <alignment horizontal="center" vertical="center"/>
    </xf>
    <xf numFmtId="4" fontId="29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9" fontId="15" fillId="3" borderId="6" xfId="0" applyNumberFormat="1" applyFont="1" applyFill="1" applyBorder="1" applyAlignment="1">
      <alignment horizontal="center" vertical="center" wrapText="1"/>
    </xf>
    <xf numFmtId="9" fontId="15" fillId="3" borderId="8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0" fontId="15" fillId="3" borderId="6" xfId="0" applyNumberFormat="1" applyFont="1" applyFill="1" applyBorder="1" applyAlignment="1">
      <alignment horizontal="center" vertical="center" wrapText="1"/>
    </xf>
    <xf numFmtId="10" fontId="15" fillId="3" borderId="8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2" borderId="0" xfId="1" applyFill="1" applyAlignment="1" applyProtection="1">
      <alignment horizontal="left"/>
    </xf>
    <xf numFmtId="0" fontId="30" fillId="2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creativecommons.org/licenses/by-nc-sa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83344</xdr:colOff>
      <xdr:row>1</xdr:row>
      <xdr:rowOff>154781</xdr:rowOff>
    </xdr:from>
    <xdr:to>
      <xdr:col>41</xdr:col>
      <xdr:colOff>750094</xdr:colOff>
      <xdr:row>9</xdr:row>
      <xdr:rowOff>467043</xdr:rowOff>
    </xdr:to>
    <xdr:pic>
      <xdr:nvPicPr>
        <xdr:cNvPr id="2" name="1 Imagen" descr="Sin títu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91813" y="345281"/>
          <a:ext cx="4476750" cy="2276793"/>
        </a:xfrm>
        <a:prstGeom prst="rect">
          <a:avLst/>
        </a:prstGeom>
      </xdr:spPr>
    </xdr:pic>
    <xdr:clientData/>
  </xdr:twoCellAnchor>
  <xdr:twoCellAnchor editAs="oneCell">
    <xdr:from>
      <xdr:col>6</xdr:col>
      <xdr:colOff>4405314</xdr:colOff>
      <xdr:row>13</xdr:row>
      <xdr:rowOff>202406</xdr:rowOff>
    </xdr:from>
    <xdr:to>
      <xdr:col>42</xdr:col>
      <xdr:colOff>1</xdr:colOff>
      <xdr:row>17</xdr:row>
      <xdr:rowOff>40376</xdr:rowOff>
    </xdr:to>
    <xdr:pic>
      <xdr:nvPicPr>
        <xdr:cNvPr id="3" name="2 Imagen" descr="tarjeta estudio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67814" y="3798094"/>
          <a:ext cx="6012656" cy="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1295398</xdr:colOff>
      <xdr:row>12</xdr:row>
      <xdr:rowOff>11907</xdr:rowOff>
    </xdr:to>
    <xdr:pic>
      <xdr:nvPicPr>
        <xdr:cNvPr id="7" name="6 Imagen" descr="ext.jf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9563" y="190501"/>
          <a:ext cx="1771648" cy="316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2</xdr:row>
      <xdr:rowOff>104775</xdr:rowOff>
    </xdr:to>
    <xdr:pic>
      <xdr:nvPicPr>
        <xdr:cNvPr id="2049" name="Picture 1" descr="Licencia Creative Commo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90500"/>
          <a:ext cx="838200" cy="295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ormarcosfelice.com.ar/resolucion-general-4289-afip-regimen-de-facilidades-de-pago-para-deudas-vencidas-al-30-06-2018-requisitos-formas-plazos-y-condiciones-de-adhesion/" TargetMode="External"/><Relationship Id="rId2" Type="http://schemas.openxmlformats.org/officeDocument/2006/relationships/hyperlink" Target="mailto:contacto@cdormarcosfelice.com.ar" TargetMode="External"/><Relationship Id="rId1" Type="http://schemas.openxmlformats.org/officeDocument/2006/relationships/hyperlink" Target="https://www.cdormarcosfelice.com.a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fip.gob.ar/misfacilidades/planes-vigentes-adheribles/tasas-vigentes-aplicables/default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dormarcosfelice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XFA286"/>
  <sheetViews>
    <sheetView zoomScale="80" zoomScaleNormal="80" workbookViewId="0">
      <selection activeCell="G2" sqref="G2"/>
    </sheetView>
  </sheetViews>
  <sheetFormatPr baseColWidth="10" defaultRowHeight="15"/>
  <cols>
    <col min="1" max="1" width="4.5703125" style="8" customWidth="1"/>
    <col min="2" max="2" width="7.140625" style="8" bestFit="1" customWidth="1"/>
    <col min="3" max="3" width="21.5703125" style="9" customWidth="1"/>
    <col min="4" max="4" width="12" style="5" customWidth="1"/>
    <col min="5" max="5" width="13.42578125" style="10" customWidth="1"/>
    <col min="6" max="6" width="12.7109375" style="5" customWidth="1"/>
    <col min="7" max="7" width="76.28515625" style="11" customWidth="1"/>
    <col min="8" max="8" width="12.5703125" style="11" hidden="1" customWidth="1"/>
    <col min="9" max="9" width="13.28515625" style="11" hidden="1" customWidth="1"/>
    <col min="10" max="10" width="12.28515625" style="12" hidden="1" customWidth="1"/>
    <col min="11" max="11" width="11.28515625" style="13" hidden="1" customWidth="1"/>
    <col min="12" max="12" width="11.42578125" style="14" hidden="1" customWidth="1"/>
    <col min="13" max="13" width="12.5703125" style="14" hidden="1" customWidth="1"/>
    <col min="14" max="14" width="11.42578125" style="14" hidden="1" customWidth="1"/>
    <col min="15" max="15" width="15.7109375" style="14" hidden="1" customWidth="1"/>
    <col min="16" max="16" width="11.42578125" style="15" hidden="1" customWidth="1"/>
    <col min="17" max="17" width="3" style="16" hidden="1" customWidth="1"/>
    <col min="18" max="18" width="11.42578125" style="15" hidden="1" customWidth="1"/>
    <col min="19" max="19" width="11.42578125" style="11" hidden="1" customWidth="1"/>
    <col min="20" max="20" width="11.42578125" style="16" hidden="1" customWidth="1"/>
    <col min="21" max="21" width="11.42578125" style="11" hidden="1" customWidth="1"/>
    <col min="22" max="22" width="32.5703125" style="18" hidden="1" customWidth="1"/>
    <col min="23" max="27" width="11.42578125" style="19" hidden="1" customWidth="1"/>
    <col min="28" max="28" width="11.42578125" style="11" hidden="1" customWidth="1"/>
    <col min="29" max="30" width="2" style="19" hidden="1" customWidth="1"/>
    <col min="31" max="34" width="3" style="19" hidden="1" customWidth="1"/>
    <col min="35" max="35" width="11.42578125" style="11" hidden="1" customWidth="1"/>
    <col min="36" max="16384" width="11.42578125" style="5"/>
  </cols>
  <sheetData>
    <row r="1" spans="1:16381">
      <c r="R1" s="17">
        <v>8</v>
      </c>
      <c r="S1" s="15">
        <v>43359</v>
      </c>
      <c r="T1" s="16">
        <v>31</v>
      </c>
    </row>
    <row r="2" spans="1:16381" s="21" customFormat="1" ht="31.5" customHeight="1">
      <c r="A2" s="20"/>
      <c r="B2" s="20"/>
      <c r="D2" s="116" t="s">
        <v>0</v>
      </c>
      <c r="E2" s="117"/>
      <c r="F2" s="118"/>
      <c r="G2" s="83">
        <v>43377</v>
      </c>
      <c r="H2" s="22">
        <f>MONTH(G2)</f>
        <v>10</v>
      </c>
      <c r="I2" s="22">
        <f>IF(H2=1,12,+H2-1)</f>
        <v>9</v>
      </c>
      <c r="J2" s="23" t="s">
        <v>33</v>
      </c>
      <c r="K2" s="24" t="s">
        <v>34</v>
      </c>
      <c r="L2" s="25">
        <v>43318</v>
      </c>
      <c r="M2" s="14"/>
      <c r="N2" s="14"/>
      <c r="O2" s="26" t="str">
        <f>(J2&amp;" "&amp;VLOOKUP(H2,W36:Z47,2,FALSE)&amp;" "&amp;"de "&amp;I4&amp;" "&amp;K2&amp;" "&amp;VLOOKUP(I2,W36:Z47,2,FALSE)&amp;" "&amp;"de "&amp;H4&amp;")")</f>
        <v>desde OCTUBRE de 2017 hasta SEPTIEMBRE de 2018)</v>
      </c>
      <c r="P2" s="27"/>
      <c r="Q2" s="17"/>
      <c r="R2" s="17">
        <v>9</v>
      </c>
      <c r="S2" s="27">
        <v>43389</v>
      </c>
      <c r="T2" s="17">
        <v>30</v>
      </c>
      <c r="U2" s="28"/>
      <c r="V2" s="18"/>
      <c r="W2" s="22"/>
      <c r="X2" s="22"/>
      <c r="Y2" s="22"/>
      <c r="Z2" s="22"/>
      <c r="AA2" s="22"/>
      <c r="AB2" s="28"/>
      <c r="AC2" s="22"/>
      <c r="AD2" s="22"/>
      <c r="AE2" s="22"/>
      <c r="AF2" s="22"/>
      <c r="AG2" s="22"/>
      <c r="AH2" s="22"/>
      <c r="AI2" s="28"/>
      <c r="AJ2" s="110">
        <f>MONTH(G2)</f>
        <v>10</v>
      </c>
    </row>
    <row r="3" spans="1:16381" ht="15" customHeight="1">
      <c r="D3" s="7"/>
      <c r="E3" s="73"/>
      <c r="F3" s="7"/>
      <c r="G3" s="7"/>
      <c r="L3" s="25">
        <v>43319</v>
      </c>
      <c r="R3" s="16">
        <v>10</v>
      </c>
      <c r="S3" s="15">
        <v>43420</v>
      </c>
      <c r="T3" s="16">
        <v>31</v>
      </c>
      <c r="V3" s="18" t="str">
        <f>+Tabla!C5</f>
        <v>Obligaciones anuales, mensuales, retenciones y percepciones impositivas</v>
      </c>
      <c r="W3" s="19">
        <v>12</v>
      </c>
    </row>
    <row r="4" spans="1:16381" ht="51" customHeight="1">
      <c r="A4" s="20"/>
      <c r="B4" s="20"/>
      <c r="C4" s="21"/>
      <c r="D4" s="123" t="s">
        <v>41</v>
      </c>
      <c r="E4" s="124"/>
      <c r="F4" s="125"/>
      <c r="G4" s="84" t="s">
        <v>19</v>
      </c>
      <c r="H4" s="22">
        <f>IF(I2=12,YEAR(G2)-1,YEAR(G2))</f>
        <v>2018</v>
      </c>
      <c r="I4" s="22">
        <f>IF(I2=12,H4,+H4-1)</f>
        <v>2017</v>
      </c>
      <c r="J4" s="23"/>
      <c r="K4" s="24"/>
      <c r="L4" s="25">
        <v>43320</v>
      </c>
      <c r="M4" s="27"/>
      <c r="N4" s="17"/>
      <c r="O4" s="17" t="s">
        <v>35</v>
      </c>
      <c r="P4" s="27"/>
      <c r="Q4" s="17"/>
      <c r="R4" s="17">
        <v>11</v>
      </c>
      <c r="S4" s="27">
        <v>43450</v>
      </c>
      <c r="T4" s="17">
        <v>30</v>
      </c>
      <c r="U4" s="28"/>
      <c r="V4" s="18" t="str">
        <f>+Tabla!C6</f>
        <v>Reformulación de planes vigentes R.G. 3827, 4099 y 4268</v>
      </c>
      <c r="W4" s="22">
        <v>24</v>
      </c>
      <c r="X4" s="22"/>
      <c r="Y4" s="22"/>
      <c r="Z4" s="22"/>
      <c r="AA4" s="22"/>
      <c r="AB4" s="28"/>
      <c r="AC4" s="22"/>
      <c r="AD4" s="22"/>
      <c r="AE4" s="22"/>
      <c r="AF4" s="22"/>
      <c r="AG4" s="22"/>
      <c r="AH4" s="22"/>
      <c r="AI4" s="28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</row>
    <row r="5" spans="1:16381" ht="7.5" customHeight="1">
      <c r="D5" s="7"/>
      <c r="E5" s="73"/>
      <c r="F5" s="7"/>
      <c r="G5" s="7"/>
      <c r="L5" s="25">
        <v>43321</v>
      </c>
      <c r="R5" s="16"/>
      <c r="S5" s="15"/>
      <c r="T5" s="16">
        <v>31</v>
      </c>
      <c r="V5" s="11"/>
      <c r="W5" s="19">
        <v>12</v>
      </c>
    </row>
    <row r="6" spans="1:16381" s="21" customFormat="1" ht="34.5" customHeight="1">
      <c r="A6" s="20"/>
      <c r="B6" s="20"/>
      <c r="D6" s="116" t="s">
        <v>20</v>
      </c>
      <c r="E6" s="117" t="s">
        <v>20</v>
      </c>
      <c r="F6" s="118"/>
      <c r="G6" s="85" t="s">
        <v>52</v>
      </c>
      <c r="H6" s="28"/>
      <c r="I6" s="28"/>
      <c r="J6" s="23"/>
      <c r="K6" s="24"/>
      <c r="L6" s="25">
        <v>43322</v>
      </c>
      <c r="M6" s="26"/>
      <c r="N6" s="26"/>
      <c r="O6" s="26"/>
      <c r="P6" s="27"/>
      <c r="Q6" s="17"/>
      <c r="R6" s="16">
        <v>12</v>
      </c>
      <c r="S6" s="15">
        <v>43116</v>
      </c>
      <c r="T6" s="16">
        <v>31</v>
      </c>
      <c r="U6" s="28"/>
      <c r="V6" s="18"/>
      <c r="W6" s="22"/>
      <c r="X6" s="22"/>
      <c r="Y6" s="22"/>
      <c r="Z6" s="22"/>
      <c r="AA6" s="22"/>
      <c r="AB6" s="28"/>
      <c r="AC6" s="22"/>
      <c r="AD6" s="22"/>
      <c r="AE6" s="22"/>
      <c r="AF6" s="22"/>
      <c r="AG6" s="22"/>
      <c r="AH6" s="22"/>
      <c r="AI6" s="28"/>
    </row>
    <row r="7" spans="1:16381" ht="7.5" customHeight="1">
      <c r="D7" s="7"/>
      <c r="E7" s="73"/>
      <c r="F7" s="7"/>
      <c r="G7" s="7"/>
      <c r="L7" s="25">
        <v>43323</v>
      </c>
      <c r="M7" s="15"/>
      <c r="N7" s="16"/>
      <c r="O7" s="16"/>
      <c r="R7" s="16"/>
      <c r="S7" s="15"/>
      <c r="T7" s="16">
        <v>28</v>
      </c>
    </row>
    <row r="8" spans="1:16381" ht="99" hidden="1" customHeight="1" thickBot="1">
      <c r="D8" s="120"/>
      <c r="E8" s="121"/>
      <c r="F8" s="122"/>
      <c r="G8" s="29"/>
      <c r="H8" s="22"/>
      <c r="L8" s="25">
        <v>43324</v>
      </c>
      <c r="R8" s="16">
        <v>1</v>
      </c>
      <c r="S8" s="15">
        <v>43512</v>
      </c>
      <c r="T8" s="16">
        <v>31</v>
      </c>
    </row>
    <row r="9" spans="1:16381" ht="7.5" customHeight="1">
      <c r="D9" s="7"/>
      <c r="E9" s="73"/>
      <c r="F9" s="7"/>
      <c r="G9" s="7"/>
      <c r="L9" s="25">
        <v>43325</v>
      </c>
      <c r="R9" s="16">
        <v>2</v>
      </c>
      <c r="S9" s="15">
        <v>43540</v>
      </c>
      <c r="T9" s="16">
        <v>28</v>
      </c>
    </row>
    <row r="10" spans="1:16381" s="37" customFormat="1" ht="43.5" customHeight="1">
      <c r="A10" s="30"/>
      <c r="B10" s="30"/>
      <c r="C10" s="31"/>
      <c r="D10" s="126" t="s">
        <v>45</v>
      </c>
      <c r="E10" s="127"/>
      <c r="F10" s="128"/>
      <c r="G10" s="135">
        <v>5000</v>
      </c>
      <c r="H10" s="32">
        <f>IF(G4="A",0.05,IF(G4="B",0.05,IF(G4="C",0.05,IF(G4="D",0.1,0.1))))</f>
        <v>0.05</v>
      </c>
      <c r="I10" s="32"/>
      <c r="J10" s="32"/>
      <c r="K10" s="33"/>
      <c r="L10" s="25">
        <v>43326</v>
      </c>
      <c r="M10" s="14"/>
      <c r="N10" s="14"/>
      <c r="O10" s="34"/>
      <c r="P10" s="27"/>
      <c r="Q10" s="17"/>
      <c r="R10" s="16">
        <v>3</v>
      </c>
      <c r="S10" s="15">
        <v>43571</v>
      </c>
      <c r="T10" s="16">
        <v>31</v>
      </c>
      <c r="U10" s="28"/>
      <c r="V10" s="35"/>
      <c r="W10" s="36" t="s">
        <v>36</v>
      </c>
      <c r="X10" s="36" t="s">
        <v>37</v>
      </c>
      <c r="Y10" s="36" t="s">
        <v>38</v>
      </c>
      <c r="Z10" s="36" t="s">
        <v>39</v>
      </c>
      <c r="AA10" s="22"/>
      <c r="AB10" s="28"/>
      <c r="AC10" s="22"/>
      <c r="AD10" s="22"/>
      <c r="AE10" s="22">
        <v>48</v>
      </c>
      <c r="AF10" s="22"/>
      <c r="AG10" s="22"/>
      <c r="AH10" s="22">
        <v>24</v>
      </c>
      <c r="AI10" s="28">
        <v>48</v>
      </c>
    </row>
    <row r="11" spans="1:16381" ht="7.5" customHeight="1">
      <c r="D11" s="129"/>
      <c r="E11" s="130"/>
      <c r="F11" s="131"/>
      <c r="G11" s="136"/>
      <c r="L11" s="25">
        <v>43327</v>
      </c>
      <c r="R11" s="16">
        <v>4</v>
      </c>
      <c r="S11" s="15">
        <v>43601</v>
      </c>
      <c r="T11" s="16">
        <v>30</v>
      </c>
    </row>
    <row r="12" spans="1:16381" s="37" customFormat="1" ht="43.5" customHeight="1">
      <c r="A12" s="30"/>
      <c r="B12" s="30"/>
      <c r="C12" s="31"/>
      <c r="D12" s="132"/>
      <c r="E12" s="133"/>
      <c r="F12" s="134"/>
      <c r="G12" s="136"/>
      <c r="H12" s="32"/>
      <c r="I12" s="32"/>
      <c r="J12" s="32"/>
      <c r="K12" s="33"/>
      <c r="L12" s="25">
        <v>43328</v>
      </c>
      <c r="M12" s="14"/>
      <c r="N12" s="14"/>
      <c r="O12" s="34"/>
      <c r="P12" s="27"/>
      <c r="Q12" s="17"/>
      <c r="R12" s="16">
        <v>5</v>
      </c>
      <c r="S12" s="15">
        <v>43632</v>
      </c>
      <c r="T12" s="16">
        <v>31</v>
      </c>
      <c r="U12" s="28"/>
      <c r="V12" s="35"/>
      <c r="W12" s="36"/>
      <c r="X12" s="36"/>
      <c r="Y12" s="36"/>
      <c r="Z12" s="36"/>
      <c r="AA12" s="22"/>
      <c r="AB12" s="28"/>
      <c r="AC12" s="22"/>
      <c r="AD12" s="22"/>
      <c r="AE12" s="22"/>
      <c r="AF12" s="22"/>
      <c r="AG12" s="22"/>
      <c r="AH12" s="22"/>
      <c r="AI12" s="28"/>
      <c r="AK12" s="115" t="s">
        <v>60</v>
      </c>
      <c r="AL12" s="115"/>
      <c r="AM12" s="115"/>
      <c r="AN12" s="115"/>
      <c r="AO12" s="115"/>
      <c r="AP12" s="115"/>
    </row>
    <row r="13" spans="1:16381" ht="20.100000000000001" customHeight="1">
      <c r="A13" s="38"/>
      <c r="B13" s="38"/>
      <c r="C13" s="39"/>
      <c r="D13" s="40"/>
      <c r="E13" s="41"/>
      <c r="F13" s="14"/>
      <c r="G13" s="81"/>
      <c r="H13" s="14"/>
      <c r="I13" s="14"/>
      <c r="J13" s="42"/>
      <c r="K13" s="43"/>
      <c r="L13" s="25">
        <v>43329</v>
      </c>
      <c r="O13" s="42"/>
      <c r="R13" s="17">
        <v>6</v>
      </c>
      <c r="S13" s="27">
        <v>43662</v>
      </c>
      <c r="T13" s="17">
        <v>30</v>
      </c>
      <c r="V13" s="35" t="e">
        <f>+Tabla!#REF!</f>
        <v>#REF!</v>
      </c>
      <c r="W13" s="44"/>
      <c r="X13" s="44" t="e">
        <f>+Tabla!#REF!</f>
        <v>#REF!</v>
      </c>
      <c r="Y13" s="44"/>
      <c r="Z13" s="44" t="e">
        <f>+Tabla!#REF!</f>
        <v>#REF!</v>
      </c>
      <c r="AE13" s="19">
        <v>1</v>
      </c>
      <c r="AH13" s="19">
        <v>1</v>
      </c>
      <c r="AK13" s="115" t="s">
        <v>61</v>
      </c>
      <c r="AL13" s="115"/>
      <c r="AM13" s="115"/>
      <c r="AN13" s="115"/>
      <c r="AO13" s="115"/>
      <c r="AP13" s="115"/>
    </row>
    <row r="14" spans="1:16381" ht="20.100000000000001" customHeight="1">
      <c r="A14" s="38"/>
      <c r="B14" s="38"/>
      <c r="C14" s="74" t="s">
        <v>43</v>
      </c>
      <c r="D14" s="45"/>
      <c r="E14" s="75" t="s">
        <v>55</v>
      </c>
      <c r="F14" s="80" t="s">
        <v>2</v>
      </c>
      <c r="G14" s="82">
        <f>IF(G10=0,"",1+E15)</f>
        <v>1.03</v>
      </c>
      <c r="H14" s="45"/>
      <c r="I14" s="45"/>
      <c r="J14" s="46"/>
      <c r="K14" s="47"/>
      <c r="L14" s="25">
        <v>43330</v>
      </c>
      <c r="O14" s="42"/>
      <c r="R14" s="16">
        <v>7</v>
      </c>
      <c r="S14" s="15">
        <v>43693</v>
      </c>
      <c r="T14" s="16">
        <v>31</v>
      </c>
      <c r="V14" s="35" t="e">
        <f>+Tabla!#REF!</f>
        <v>#REF!</v>
      </c>
      <c r="W14" s="44"/>
      <c r="X14" s="44" t="e">
        <f>+Tabla!#REF!</f>
        <v>#REF!</v>
      </c>
      <c r="Y14" s="44"/>
      <c r="Z14" s="44" t="e">
        <f>+Tabla!#REF!</f>
        <v>#REF!</v>
      </c>
      <c r="AE14" s="19">
        <v>2</v>
      </c>
      <c r="AH14" s="19">
        <v>2</v>
      </c>
    </row>
    <row r="15" spans="1:16381" ht="20.100000000000001" customHeight="1">
      <c r="A15" s="38"/>
      <c r="B15" s="38"/>
      <c r="C15" s="74" t="s">
        <v>1</v>
      </c>
      <c r="D15" s="45"/>
      <c r="E15" s="76">
        <f>IF(AJ2&lt;&gt;10,IF(E14="SI",+Tabla!E5,Tabla!F5),IF(E14="SI",Tabla!E7,Tabla!F7))</f>
        <v>0.03</v>
      </c>
      <c r="F15" s="80" t="s">
        <v>56</v>
      </c>
      <c r="G15" s="82">
        <f>IF(G10=0,0,POWER(G14,E16))</f>
        <v>1.0609</v>
      </c>
      <c r="H15" s="48"/>
      <c r="I15" s="48"/>
      <c r="J15" s="49"/>
      <c r="K15" s="50"/>
      <c r="L15" s="25">
        <v>43331</v>
      </c>
      <c r="R15" s="16"/>
      <c r="S15" s="15"/>
      <c r="V15" s="35" t="e">
        <f>+Tabla!#REF!</f>
        <v>#REF!</v>
      </c>
      <c r="W15" s="44"/>
      <c r="X15" s="44" t="e">
        <f>+Tabla!#REF!</f>
        <v>#REF!</v>
      </c>
      <c r="Y15" s="44"/>
      <c r="Z15" s="44" t="e">
        <f>+Tabla!#REF!</f>
        <v>#REF!</v>
      </c>
      <c r="AE15" s="19">
        <v>3</v>
      </c>
      <c r="AH15" s="19">
        <v>3</v>
      </c>
    </row>
    <row r="16" spans="1:16381" ht="20.100000000000001" customHeight="1">
      <c r="A16" s="38"/>
      <c r="B16" s="38"/>
      <c r="C16" s="74" t="s">
        <v>3</v>
      </c>
      <c r="D16" s="45"/>
      <c r="E16" s="77">
        <v>2</v>
      </c>
      <c r="F16" s="80" t="s">
        <v>57</v>
      </c>
      <c r="G16" s="82">
        <f>IF(G10=0,0,+G15*E15)</f>
        <v>3.1826999999999994E-2</v>
      </c>
      <c r="H16" s="48"/>
      <c r="I16" s="48"/>
      <c r="J16" s="49"/>
      <c r="K16" s="51"/>
      <c r="L16" s="25">
        <v>43332</v>
      </c>
      <c r="R16" s="16"/>
      <c r="V16" s="35" t="e">
        <f>+Tabla!#REF!</f>
        <v>#REF!</v>
      </c>
      <c r="W16" s="44"/>
      <c r="X16" s="44" t="e">
        <f>+Tabla!#REF!</f>
        <v>#REF!</v>
      </c>
      <c r="Y16" s="44"/>
      <c r="Z16" s="44" t="e">
        <f>+Tabla!#REF!</f>
        <v>#REF!</v>
      </c>
      <c r="AE16" s="19">
        <v>4</v>
      </c>
      <c r="AH16" s="19">
        <v>4</v>
      </c>
    </row>
    <row r="17" spans="1:42" ht="20.100000000000001" customHeight="1">
      <c r="A17" s="38"/>
      <c r="B17" s="38"/>
      <c r="C17" s="74" t="s">
        <v>44</v>
      </c>
      <c r="D17" s="45"/>
      <c r="E17" s="78">
        <f>IF(G10="",0,IF(I17&gt;1000,+I17,1000))</f>
        <v>1000</v>
      </c>
      <c r="F17" s="80" t="s">
        <v>46</v>
      </c>
      <c r="G17" s="82">
        <f>+(G10)*H10</f>
        <v>250</v>
      </c>
      <c r="H17" s="45" t="s">
        <v>47</v>
      </c>
      <c r="I17" s="46">
        <f>+G17+G12</f>
        <v>250</v>
      </c>
      <c r="J17" s="46"/>
      <c r="K17" s="51"/>
      <c r="L17" s="25">
        <v>43333</v>
      </c>
      <c r="V17" s="35" t="e">
        <f>+Tabla!#REF!</f>
        <v>#REF!</v>
      </c>
      <c r="W17" s="44"/>
      <c r="X17" s="44" t="e">
        <f>+Tabla!#REF!</f>
        <v>#REF!</v>
      </c>
      <c r="Y17" s="44"/>
      <c r="Z17" s="44" t="e">
        <f>+Tabla!#REF!</f>
        <v>#REF!</v>
      </c>
      <c r="AE17" s="19">
        <v>5</v>
      </c>
      <c r="AH17" s="19">
        <v>5</v>
      </c>
    </row>
    <row r="18" spans="1:42" ht="20.100000000000001" customHeight="1">
      <c r="A18" s="38"/>
      <c r="B18" s="38"/>
      <c r="C18" s="74" t="s">
        <v>4</v>
      </c>
      <c r="D18" s="45"/>
      <c r="E18" s="79">
        <f>IF(G10=0,0,((G10-E17)*G16/G18))</f>
        <v>2090.4433497536957</v>
      </c>
      <c r="F18" s="80" t="s">
        <v>58</v>
      </c>
      <c r="G18" s="82">
        <f>IF(G10=0,0,+G15-1)</f>
        <v>6.0899999999999954E-2</v>
      </c>
      <c r="H18" s="45"/>
      <c r="I18" s="45"/>
      <c r="J18" s="46"/>
      <c r="K18" s="51"/>
      <c r="L18" s="25">
        <v>43334</v>
      </c>
      <c r="V18" s="35" t="e">
        <f>+Tabla!#REF!</f>
        <v>#REF!</v>
      </c>
      <c r="W18" s="44"/>
      <c r="X18" s="44" t="e">
        <f>+Tabla!#REF!</f>
        <v>#REF!</v>
      </c>
      <c r="Y18" s="44"/>
      <c r="Z18" s="44" t="e">
        <f>+Tabla!#REF!</f>
        <v>#REF!</v>
      </c>
      <c r="AE18" s="19">
        <v>6</v>
      </c>
      <c r="AH18" s="19">
        <v>6</v>
      </c>
    </row>
    <row r="19" spans="1:42" s="21" customFormat="1" ht="66.75" customHeight="1">
      <c r="A19" s="8"/>
      <c r="B19" s="8"/>
      <c r="C19" s="119" t="str">
        <f>IF(E18&lt;1000,"¡¡ERROR!! EL IMPORTE DE CADA CUOTA DEBE SER IGUAL O MAYOR A $ 1.000.- POR FAVOR ELIJA MENOR CANTIDAD DE CUOTAS","")</f>
        <v/>
      </c>
      <c r="D19" s="119"/>
      <c r="E19" s="119"/>
      <c r="F19" s="119"/>
      <c r="G19" s="119"/>
      <c r="H19" s="28"/>
      <c r="I19" s="28"/>
      <c r="J19" s="28"/>
      <c r="K19" s="28"/>
      <c r="L19" s="25">
        <v>43335</v>
      </c>
      <c r="M19" s="28"/>
      <c r="N19" s="28"/>
      <c r="O19" s="28"/>
      <c r="P19" s="15"/>
      <c r="Q19" s="16"/>
      <c r="R19" s="15"/>
      <c r="S19" s="11"/>
      <c r="T19" s="16"/>
      <c r="U19" s="11"/>
      <c r="V19" s="35" t="e">
        <f>+Tabla!#REF!</f>
        <v>#REF!</v>
      </c>
      <c r="W19" s="19"/>
      <c r="X19" s="19"/>
      <c r="Y19" s="22"/>
      <c r="Z19" s="19"/>
      <c r="AA19" s="19"/>
      <c r="AB19" s="28"/>
      <c r="AC19" s="22"/>
      <c r="AD19" s="22"/>
      <c r="AE19" s="19">
        <v>7</v>
      </c>
      <c r="AF19" s="19"/>
      <c r="AG19" s="19"/>
      <c r="AH19" s="19">
        <v>7</v>
      </c>
      <c r="AI19" s="28"/>
      <c r="AK19" s="112" t="s">
        <v>63</v>
      </c>
      <c r="AL19" s="113"/>
      <c r="AM19" s="113"/>
      <c r="AN19" s="113"/>
      <c r="AO19" s="113"/>
      <c r="AP19" s="114"/>
    </row>
    <row r="20" spans="1:42" ht="15.75" hidden="1" customHeight="1">
      <c r="C20" s="21"/>
      <c r="D20" s="21"/>
      <c r="E20" s="21"/>
      <c r="F20" s="21"/>
      <c r="G20" s="28"/>
      <c r="H20" s="52"/>
      <c r="I20" s="52"/>
      <c r="J20" s="53"/>
      <c r="L20" s="25">
        <v>43336</v>
      </c>
      <c r="V20" s="35"/>
      <c r="AE20" s="19">
        <v>8</v>
      </c>
      <c r="AH20" s="19">
        <v>8</v>
      </c>
    </row>
    <row r="21" spans="1:42" s="21" customFormat="1" ht="24" hidden="1" customHeight="1">
      <c r="A21" s="8"/>
      <c r="B21" s="8"/>
      <c r="C21" s="54"/>
      <c r="D21" s="54"/>
      <c r="E21" s="54"/>
      <c r="F21" s="54"/>
      <c r="G21" s="55"/>
      <c r="H21" s="56"/>
      <c r="I21" s="56"/>
      <c r="J21" s="57"/>
      <c r="K21" s="13"/>
      <c r="L21" s="25">
        <v>43337</v>
      </c>
      <c r="M21" s="14"/>
      <c r="N21" s="14"/>
      <c r="O21" s="14"/>
      <c r="P21" s="15"/>
      <c r="Q21" s="16"/>
      <c r="R21" s="15"/>
      <c r="S21" s="11"/>
      <c r="T21" s="16"/>
      <c r="U21" s="11"/>
      <c r="V21" s="35"/>
      <c r="W21" s="22"/>
      <c r="X21" s="22"/>
      <c r="Y21" s="22"/>
      <c r="Z21" s="22"/>
      <c r="AA21" s="19"/>
      <c r="AB21" s="28"/>
      <c r="AC21" s="22"/>
      <c r="AD21" s="22"/>
      <c r="AE21" s="19">
        <v>9</v>
      </c>
      <c r="AF21" s="19"/>
      <c r="AG21" s="19"/>
      <c r="AH21" s="19">
        <v>9</v>
      </c>
      <c r="AI21" s="28"/>
    </row>
    <row r="22" spans="1:42" ht="24" hidden="1">
      <c r="A22" s="58"/>
      <c r="B22" s="58"/>
      <c r="C22" s="59" t="s">
        <v>5</v>
      </c>
      <c r="D22" s="60" t="s">
        <v>6</v>
      </c>
      <c r="E22" s="61" t="s">
        <v>7</v>
      </c>
      <c r="F22" s="61" t="s">
        <v>8</v>
      </c>
      <c r="G22" s="62" t="s">
        <v>9</v>
      </c>
      <c r="H22" s="63" t="s">
        <v>10</v>
      </c>
      <c r="I22" s="62" t="s">
        <v>11</v>
      </c>
      <c r="J22" s="63" t="s">
        <v>12</v>
      </c>
      <c r="K22" s="63" t="s">
        <v>13</v>
      </c>
      <c r="L22" s="25">
        <v>43338</v>
      </c>
      <c r="M22" s="63"/>
      <c r="N22" s="63"/>
      <c r="O22" s="64" t="s">
        <v>14</v>
      </c>
      <c r="P22" s="65"/>
      <c r="Q22" s="66"/>
      <c r="R22" s="65"/>
      <c r="S22" s="19"/>
      <c r="T22" s="66"/>
      <c r="U22" s="19"/>
      <c r="V22" s="35"/>
      <c r="W22" s="22"/>
      <c r="X22" s="22"/>
      <c r="Z22" s="22"/>
      <c r="AE22" s="19">
        <v>10</v>
      </c>
      <c r="AH22" s="19">
        <v>10</v>
      </c>
    </row>
    <row r="23" spans="1:42" hidden="1">
      <c r="A23" s="8">
        <v>0</v>
      </c>
      <c r="B23" s="8">
        <f>IF($E$18&lt;1000,"",A23)</f>
        <v>0</v>
      </c>
      <c r="C23" s="67">
        <f t="shared" ref="C23:C71" si="0">IF($E$16&gt;=B23,B23,"")</f>
        <v>0</v>
      </c>
      <c r="D23" s="6">
        <f>IF($E$16&gt;=B23,G2,"")</f>
        <v>43377</v>
      </c>
      <c r="E23" s="10">
        <f>IF(C23="","",G10)</f>
        <v>5000</v>
      </c>
      <c r="F23" s="10">
        <f>IF(C23="","",0)</f>
        <v>0</v>
      </c>
      <c r="G23" s="68">
        <f>IF(C23="","",+$E$17-F23)</f>
        <v>1000</v>
      </c>
      <c r="H23" s="12">
        <f t="shared" ref="H23:H71" si="1">IF(C23="","",G23+F23)</f>
        <v>1000</v>
      </c>
      <c r="I23" s="15">
        <f>IF($E$16&gt;=B23,G2,"")</f>
        <v>43377</v>
      </c>
      <c r="J23" s="12">
        <f>IF(C23="","",0)</f>
        <v>0</v>
      </c>
      <c r="K23" s="12">
        <f t="shared" ref="K23:K71" si="2">IF(C23="","",+J23+H23)</f>
        <v>1000</v>
      </c>
      <c r="L23" s="25">
        <v>43339</v>
      </c>
      <c r="M23" s="12"/>
      <c r="N23" s="12"/>
      <c r="O23" s="12">
        <f>IF(C23="","",+E23-G23)</f>
        <v>4000</v>
      </c>
      <c r="P23" s="15">
        <f>VLOOKUP(H2,R1:T14,2,FALSE)</f>
        <v>43420</v>
      </c>
      <c r="Q23" s="16">
        <f>MONTH(P23)</f>
        <v>11</v>
      </c>
      <c r="R23" s="15">
        <f t="shared" ref="R23:R71" si="3">+P23+10</f>
        <v>43430</v>
      </c>
      <c r="S23" s="16">
        <f t="shared" ref="S23:S71" si="4">+R23-P23</f>
        <v>10</v>
      </c>
      <c r="T23" s="16">
        <f t="shared" ref="T23:T46" si="5">+L23-D24</f>
        <v>-81</v>
      </c>
      <c r="V23" s="35"/>
      <c r="AE23" s="19">
        <v>11</v>
      </c>
      <c r="AH23" s="19">
        <v>11</v>
      </c>
    </row>
    <row r="24" spans="1:42" hidden="1">
      <c r="A24" s="8">
        <v>1</v>
      </c>
      <c r="B24" s="8">
        <f t="shared" ref="B24:B71" si="6">IF($E$18&lt;1000,"",A24)</f>
        <v>1</v>
      </c>
      <c r="C24" s="67">
        <f t="shared" si="0"/>
        <v>1</v>
      </c>
      <c r="D24" s="6">
        <f t="shared" ref="D24:D71" si="7">IF($E$16&gt;=B24,P23,"")</f>
        <v>43420</v>
      </c>
      <c r="E24" s="10">
        <f>IF(C24="","",O23)</f>
        <v>4000</v>
      </c>
      <c r="F24" s="10">
        <f>IF(C24="","",+E24*$E$15)</f>
        <v>120</v>
      </c>
      <c r="G24" s="68">
        <f t="shared" ref="G24:G71" si="8">IF(C24="","",+$E$18-F24)</f>
        <v>1970.4433497536957</v>
      </c>
      <c r="H24" s="12">
        <f t="shared" si="1"/>
        <v>2090.4433497536957</v>
      </c>
      <c r="I24" s="15">
        <f t="shared" ref="I24:I71" si="9">IF($E$16&gt;=B24,R23,"")</f>
        <v>43430</v>
      </c>
      <c r="J24" s="12">
        <f t="shared" ref="J24:J71" si="10">IF(C24="","",+H24*0.03/30*S23)</f>
        <v>20.904433497536957</v>
      </c>
      <c r="K24" s="12">
        <f t="shared" si="2"/>
        <v>2111.3477832512326</v>
      </c>
      <c r="L24" s="25">
        <v>43340</v>
      </c>
      <c r="M24" s="12"/>
      <c r="N24" s="12"/>
      <c r="O24" s="12">
        <f>IF(C24="","",+E24-G24)</f>
        <v>2029.5566502463043</v>
      </c>
      <c r="P24" s="15">
        <f>P23+VLOOKUP(Q23,$R$1:$T$14,3,FALSE)</f>
        <v>43450</v>
      </c>
      <c r="Q24" s="16">
        <f t="shared" ref="Q24:Q71" si="11">MONTH(P24)</f>
        <v>12</v>
      </c>
      <c r="R24" s="15">
        <f t="shared" si="3"/>
        <v>43460</v>
      </c>
      <c r="S24" s="16">
        <f t="shared" si="4"/>
        <v>10</v>
      </c>
      <c r="T24" s="16">
        <f t="shared" si="5"/>
        <v>-110</v>
      </c>
      <c r="V24" s="35"/>
      <c r="AE24" s="19">
        <v>12</v>
      </c>
      <c r="AH24" s="19">
        <v>12</v>
      </c>
    </row>
    <row r="25" spans="1:42" hidden="1">
      <c r="A25" s="8">
        <v>2</v>
      </c>
      <c r="B25" s="8">
        <f t="shared" si="6"/>
        <v>2</v>
      </c>
      <c r="C25" s="67">
        <f t="shared" si="0"/>
        <v>2</v>
      </c>
      <c r="D25" s="6">
        <f t="shared" si="7"/>
        <v>43450</v>
      </c>
      <c r="E25" s="10">
        <f t="shared" ref="E25:E71" si="12">IF(C25="","",+O24)</f>
        <v>2029.5566502463043</v>
      </c>
      <c r="F25" s="10">
        <f t="shared" ref="F25:F71" si="13">IF(C25="","",+E25*$E$15)</f>
        <v>60.886699507389125</v>
      </c>
      <c r="G25" s="68">
        <f t="shared" si="8"/>
        <v>2029.5566502463066</v>
      </c>
      <c r="H25" s="12">
        <f t="shared" si="1"/>
        <v>2090.4433497536957</v>
      </c>
      <c r="I25" s="15">
        <f t="shared" si="9"/>
        <v>43460</v>
      </c>
      <c r="J25" s="12">
        <f t="shared" si="10"/>
        <v>20.904433497536957</v>
      </c>
      <c r="K25" s="12">
        <f t="shared" si="2"/>
        <v>2111.3477832512326</v>
      </c>
      <c r="L25" s="25">
        <v>43341</v>
      </c>
      <c r="M25" s="12"/>
      <c r="N25" s="12"/>
      <c r="O25" s="12">
        <f t="shared" ref="O25:O71" si="14">IF(C25="","",+E25-G25)</f>
        <v>-2.2737367544323206E-12</v>
      </c>
      <c r="P25" s="15">
        <f t="shared" ref="P25:P71" si="15">P24+VLOOKUP(Q24,$R$1:$T$14,3,FALSE)</f>
        <v>43481</v>
      </c>
      <c r="Q25" s="16">
        <f t="shared" si="11"/>
        <v>1</v>
      </c>
      <c r="R25" s="15">
        <f t="shared" si="3"/>
        <v>43491</v>
      </c>
      <c r="S25" s="16">
        <f t="shared" si="4"/>
        <v>10</v>
      </c>
      <c r="T25" s="16" t="e">
        <f t="shared" si="5"/>
        <v>#VALUE!</v>
      </c>
      <c r="V25" s="35"/>
      <c r="AE25" s="19">
        <v>13</v>
      </c>
      <c r="AH25" s="19">
        <v>13</v>
      </c>
    </row>
    <row r="26" spans="1:42" s="21" customFormat="1" ht="27.75" hidden="1" customHeight="1">
      <c r="A26" s="8">
        <v>3</v>
      </c>
      <c r="B26" s="8">
        <f t="shared" si="6"/>
        <v>3</v>
      </c>
      <c r="C26" s="67" t="str">
        <f t="shared" si="0"/>
        <v/>
      </c>
      <c r="D26" s="6" t="str">
        <f t="shared" si="7"/>
        <v/>
      </c>
      <c r="E26" s="10" t="str">
        <f t="shared" si="12"/>
        <v/>
      </c>
      <c r="F26" s="10" t="str">
        <f t="shared" si="13"/>
        <v/>
      </c>
      <c r="G26" s="68" t="str">
        <f t="shared" si="8"/>
        <v/>
      </c>
      <c r="H26" s="12" t="str">
        <f t="shared" si="1"/>
        <v/>
      </c>
      <c r="I26" s="15" t="str">
        <f t="shared" si="9"/>
        <v/>
      </c>
      <c r="J26" s="12" t="str">
        <f t="shared" si="10"/>
        <v/>
      </c>
      <c r="K26" s="12" t="str">
        <f t="shared" si="2"/>
        <v/>
      </c>
      <c r="L26" s="25">
        <v>43342</v>
      </c>
      <c r="M26" s="12"/>
      <c r="N26" s="12"/>
      <c r="O26" s="12" t="str">
        <f t="shared" si="14"/>
        <v/>
      </c>
      <c r="P26" s="15">
        <f t="shared" si="15"/>
        <v>43512</v>
      </c>
      <c r="Q26" s="16">
        <f t="shared" si="11"/>
        <v>2</v>
      </c>
      <c r="R26" s="15">
        <f t="shared" si="3"/>
        <v>43522</v>
      </c>
      <c r="S26" s="16">
        <f t="shared" si="4"/>
        <v>10</v>
      </c>
      <c r="T26" s="16" t="e">
        <f t="shared" si="5"/>
        <v>#VALUE!</v>
      </c>
      <c r="U26" s="11"/>
      <c r="V26" s="35"/>
      <c r="W26" s="22"/>
      <c r="X26" s="22"/>
      <c r="Y26" s="22"/>
      <c r="Z26" s="22"/>
      <c r="AA26" s="19"/>
      <c r="AB26" s="28"/>
      <c r="AC26" s="22"/>
      <c r="AD26" s="22"/>
      <c r="AE26" s="19">
        <v>14</v>
      </c>
      <c r="AF26" s="19"/>
      <c r="AG26" s="19"/>
      <c r="AH26" s="19">
        <v>14</v>
      </c>
      <c r="AI26" s="28"/>
    </row>
    <row r="27" spans="1:42" hidden="1">
      <c r="A27" s="8">
        <v>4</v>
      </c>
      <c r="B27" s="8">
        <f t="shared" si="6"/>
        <v>4</v>
      </c>
      <c r="C27" s="67" t="str">
        <f t="shared" si="0"/>
        <v/>
      </c>
      <c r="D27" s="6" t="str">
        <f t="shared" si="7"/>
        <v/>
      </c>
      <c r="E27" s="10" t="str">
        <f t="shared" si="12"/>
        <v/>
      </c>
      <c r="F27" s="10" t="str">
        <f t="shared" si="13"/>
        <v/>
      </c>
      <c r="G27" s="68" t="str">
        <f t="shared" si="8"/>
        <v/>
      </c>
      <c r="H27" s="12" t="str">
        <f t="shared" si="1"/>
        <v/>
      </c>
      <c r="I27" s="15" t="str">
        <f t="shared" si="9"/>
        <v/>
      </c>
      <c r="J27" s="12" t="str">
        <f t="shared" si="10"/>
        <v/>
      </c>
      <c r="K27" s="12" t="str">
        <f t="shared" si="2"/>
        <v/>
      </c>
      <c r="L27" s="25">
        <v>43343</v>
      </c>
      <c r="M27" s="12"/>
      <c r="N27" s="12"/>
      <c r="O27" s="12" t="str">
        <f t="shared" si="14"/>
        <v/>
      </c>
      <c r="P27" s="15">
        <f t="shared" si="15"/>
        <v>43540</v>
      </c>
      <c r="Q27" s="16">
        <f t="shared" si="11"/>
        <v>3</v>
      </c>
      <c r="R27" s="15">
        <f t="shared" si="3"/>
        <v>43550</v>
      </c>
      <c r="S27" s="16">
        <f t="shared" si="4"/>
        <v>10</v>
      </c>
      <c r="T27" s="16" t="e">
        <f t="shared" si="5"/>
        <v>#VALUE!</v>
      </c>
      <c r="V27" s="35"/>
      <c r="Y27" s="22"/>
      <c r="Z27" s="22"/>
      <c r="AE27" s="19">
        <v>15</v>
      </c>
      <c r="AH27" s="19">
        <v>15</v>
      </c>
    </row>
    <row r="28" spans="1:42" ht="18" hidden="1" customHeight="1">
      <c r="A28" s="8">
        <v>5</v>
      </c>
      <c r="B28" s="8">
        <f t="shared" si="6"/>
        <v>5</v>
      </c>
      <c r="C28" s="67" t="str">
        <f t="shared" si="0"/>
        <v/>
      </c>
      <c r="D28" s="6" t="str">
        <f t="shared" si="7"/>
        <v/>
      </c>
      <c r="E28" s="10" t="str">
        <f t="shared" si="12"/>
        <v/>
      </c>
      <c r="F28" s="10" t="str">
        <f t="shared" si="13"/>
        <v/>
      </c>
      <c r="G28" s="68" t="str">
        <f t="shared" si="8"/>
        <v/>
      </c>
      <c r="H28" s="12" t="str">
        <f t="shared" si="1"/>
        <v/>
      </c>
      <c r="I28" s="15" t="str">
        <f t="shared" si="9"/>
        <v/>
      </c>
      <c r="J28" s="12" t="str">
        <f t="shared" si="10"/>
        <v/>
      </c>
      <c r="K28" s="12" t="str">
        <f t="shared" si="2"/>
        <v/>
      </c>
      <c r="L28" s="25">
        <v>43344</v>
      </c>
      <c r="M28" s="12"/>
      <c r="N28" s="12"/>
      <c r="O28" s="12" t="str">
        <f t="shared" si="14"/>
        <v/>
      </c>
      <c r="P28" s="15">
        <f t="shared" si="15"/>
        <v>43571</v>
      </c>
      <c r="Q28" s="16">
        <f t="shared" si="11"/>
        <v>4</v>
      </c>
      <c r="R28" s="15">
        <f t="shared" si="3"/>
        <v>43581</v>
      </c>
      <c r="S28" s="16">
        <f t="shared" si="4"/>
        <v>10</v>
      </c>
      <c r="T28" s="16" t="e">
        <f t="shared" si="5"/>
        <v>#VALUE!</v>
      </c>
      <c r="V28" s="35"/>
      <c r="Y28" s="22"/>
      <c r="Z28" s="22"/>
      <c r="AE28" s="19">
        <v>16</v>
      </c>
      <c r="AH28" s="19">
        <v>16</v>
      </c>
    </row>
    <row r="29" spans="1:42" ht="18" hidden="1" customHeight="1">
      <c r="A29" s="8">
        <v>6</v>
      </c>
      <c r="B29" s="8">
        <f t="shared" si="6"/>
        <v>6</v>
      </c>
      <c r="C29" s="67" t="str">
        <f t="shared" si="0"/>
        <v/>
      </c>
      <c r="D29" s="6" t="str">
        <f t="shared" si="7"/>
        <v/>
      </c>
      <c r="E29" s="10" t="str">
        <f t="shared" si="12"/>
        <v/>
      </c>
      <c r="F29" s="10" t="str">
        <f t="shared" si="13"/>
        <v/>
      </c>
      <c r="G29" s="68" t="str">
        <f t="shared" si="8"/>
        <v/>
      </c>
      <c r="H29" s="12" t="str">
        <f t="shared" si="1"/>
        <v/>
      </c>
      <c r="I29" s="15" t="str">
        <f t="shared" si="9"/>
        <v/>
      </c>
      <c r="J29" s="12" t="str">
        <f t="shared" si="10"/>
        <v/>
      </c>
      <c r="K29" s="12" t="str">
        <f t="shared" si="2"/>
        <v/>
      </c>
      <c r="L29" s="25">
        <v>43345</v>
      </c>
      <c r="M29" s="12"/>
      <c r="N29" s="12"/>
      <c r="O29" s="12" t="str">
        <f t="shared" si="14"/>
        <v/>
      </c>
      <c r="P29" s="15">
        <f t="shared" si="15"/>
        <v>43601</v>
      </c>
      <c r="Q29" s="16">
        <f t="shared" si="11"/>
        <v>5</v>
      </c>
      <c r="R29" s="15">
        <f t="shared" si="3"/>
        <v>43611</v>
      </c>
      <c r="S29" s="16">
        <f t="shared" si="4"/>
        <v>10</v>
      </c>
      <c r="T29" s="16" t="e">
        <f t="shared" si="5"/>
        <v>#VALUE!</v>
      </c>
      <c r="V29" s="35"/>
      <c r="AE29" s="19">
        <v>17</v>
      </c>
      <c r="AH29" s="19">
        <v>17</v>
      </c>
    </row>
    <row r="30" spans="1:42" ht="18" hidden="1" customHeight="1">
      <c r="A30" s="8">
        <v>7</v>
      </c>
      <c r="B30" s="8">
        <f t="shared" si="6"/>
        <v>7</v>
      </c>
      <c r="C30" s="67" t="str">
        <f t="shared" si="0"/>
        <v/>
      </c>
      <c r="D30" s="6" t="str">
        <f t="shared" si="7"/>
        <v/>
      </c>
      <c r="E30" s="10" t="str">
        <f t="shared" si="12"/>
        <v/>
      </c>
      <c r="F30" s="10" t="str">
        <f t="shared" si="13"/>
        <v/>
      </c>
      <c r="G30" s="68" t="str">
        <f t="shared" si="8"/>
        <v/>
      </c>
      <c r="H30" s="12" t="str">
        <f t="shared" si="1"/>
        <v/>
      </c>
      <c r="I30" s="15" t="str">
        <f t="shared" si="9"/>
        <v/>
      </c>
      <c r="J30" s="12" t="str">
        <f t="shared" si="10"/>
        <v/>
      </c>
      <c r="K30" s="12" t="str">
        <f t="shared" si="2"/>
        <v/>
      </c>
      <c r="L30" s="25">
        <v>43346</v>
      </c>
      <c r="M30" s="12"/>
      <c r="N30" s="12"/>
      <c r="O30" s="12" t="str">
        <f t="shared" si="14"/>
        <v/>
      </c>
      <c r="P30" s="15">
        <f t="shared" si="15"/>
        <v>43632</v>
      </c>
      <c r="Q30" s="16">
        <f t="shared" si="11"/>
        <v>6</v>
      </c>
      <c r="R30" s="15">
        <f t="shared" si="3"/>
        <v>43642</v>
      </c>
      <c r="S30" s="16">
        <f t="shared" si="4"/>
        <v>10</v>
      </c>
      <c r="T30" s="16" t="e">
        <f t="shared" si="5"/>
        <v>#VALUE!</v>
      </c>
      <c r="V30" s="35"/>
      <c r="AE30" s="19">
        <v>18</v>
      </c>
      <c r="AH30" s="19">
        <v>18</v>
      </c>
    </row>
    <row r="31" spans="1:42" hidden="1">
      <c r="A31" s="8">
        <v>8</v>
      </c>
      <c r="B31" s="8">
        <f t="shared" si="6"/>
        <v>8</v>
      </c>
      <c r="C31" s="67" t="str">
        <f t="shared" si="0"/>
        <v/>
      </c>
      <c r="D31" s="6" t="str">
        <f t="shared" si="7"/>
        <v/>
      </c>
      <c r="E31" s="10" t="str">
        <f t="shared" si="12"/>
        <v/>
      </c>
      <c r="F31" s="10" t="str">
        <f t="shared" si="13"/>
        <v/>
      </c>
      <c r="G31" s="68" t="str">
        <f t="shared" si="8"/>
        <v/>
      </c>
      <c r="H31" s="12" t="str">
        <f t="shared" si="1"/>
        <v/>
      </c>
      <c r="I31" s="15" t="str">
        <f t="shared" si="9"/>
        <v/>
      </c>
      <c r="J31" s="12" t="str">
        <f t="shared" si="10"/>
        <v/>
      </c>
      <c r="K31" s="12" t="str">
        <f t="shared" si="2"/>
        <v/>
      </c>
      <c r="L31" s="25">
        <v>43347</v>
      </c>
      <c r="M31" s="12"/>
      <c r="N31" s="12"/>
      <c r="O31" s="12" t="str">
        <f t="shared" si="14"/>
        <v/>
      </c>
      <c r="P31" s="15">
        <f t="shared" si="15"/>
        <v>43662</v>
      </c>
      <c r="Q31" s="16">
        <f t="shared" si="11"/>
        <v>7</v>
      </c>
      <c r="R31" s="15">
        <f t="shared" si="3"/>
        <v>43672</v>
      </c>
      <c r="S31" s="16">
        <f t="shared" si="4"/>
        <v>10</v>
      </c>
      <c r="T31" s="16" t="e">
        <f t="shared" si="5"/>
        <v>#VALUE!</v>
      </c>
      <c r="V31" s="11"/>
      <c r="AE31" s="19">
        <v>19</v>
      </c>
      <c r="AH31" s="19">
        <v>19</v>
      </c>
    </row>
    <row r="32" spans="1:42" hidden="1">
      <c r="A32" s="8">
        <v>9</v>
      </c>
      <c r="B32" s="8">
        <f t="shared" si="6"/>
        <v>9</v>
      </c>
      <c r="C32" s="67" t="str">
        <f t="shared" si="0"/>
        <v/>
      </c>
      <c r="D32" s="6" t="str">
        <f t="shared" si="7"/>
        <v/>
      </c>
      <c r="E32" s="10" t="str">
        <f t="shared" si="12"/>
        <v/>
      </c>
      <c r="F32" s="10" t="str">
        <f t="shared" si="13"/>
        <v/>
      </c>
      <c r="G32" s="68" t="str">
        <f t="shared" si="8"/>
        <v/>
      </c>
      <c r="H32" s="12" t="str">
        <f t="shared" si="1"/>
        <v/>
      </c>
      <c r="I32" s="15" t="str">
        <f t="shared" si="9"/>
        <v/>
      </c>
      <c r="J32" s="12" t="str">
        <f t="shared" si="10"/>
        <v/>
      </c>
      <c r="K32" s="12" t="str">
        <f t="shared" si="2"/>
        <v/>
      </c>
      <c r="L32" s="25">
        <v>43348</v>
      </c>
      <c r="M32" s="12"/>
      <c r="N32" s="12"/>
      <c r="O32" s="12" t="str">
        <f t="shared" si="14"/>
        <v/>
      </c>
      <c r="P32" s="15">
        <f t="shared" si="15"/>
        <v>43693</v>
      </c>
      <c r="Q32" s="16">
        <f t="shared" si="11"/>
        <v>8</v>
      </c>
      <c r="R32" s="15">
        <f t="shared" si="3"/>
        <v>43703</v>
      </c>
      <c r="S32" s="16">
        <f t="shared" si="4"/>
        <v>10</v>
      </c>
      <c r="T32" s="16" t="e">
        <f t="shared" si="5"/>
        <v>#VALUE!</v>
      </c>
      <c r="V32" s="11"/>
      <c r="AE32" s="19">
        <v>20</v>
      </c>
      <c r="AH32" s="19">
        <v>20</v>
      </c>
    </row>
    <row r="33" spans="1:35" hidden="1">
      <c r="A33" s="8">
        <v>10</v>
      </c>
      <c r="B33" s="8">
        <f t="shared" si="6"/>
        <v>10</v>
      </c>
      <c r="C33" s="67" t="str">
        <f t="shared" si="0"/>
        <v/>
      </c>
      <c r="D33" s="6" t="str">
        <f t="shared" si="7"/>
        <v/>
      </c>
      <c r="E33" s="10" t="str">
        <f t="shared" si="12"/>
        <v/>
      </c>
      <c r="F33" s="10" t="str">
        <f t="shared" si="13"/>
        <v/>
      </c>
      <c r="G33" s="68" t="str">
        <f t="shared" si="8"/>
        <v/>
      </c>
      <c r="H33" s="12" t="str">
        <f t="shared" si="1"/>
        <v/>
      </c>
      <c r="I33" s="15" t="str">
        <f t="shared" si="9"/>
        <v/>
      </c>
      <c r="J33" s="12" t="str">
        <f t="shared" si="10"/>
        <v/>
      </c>
      <c r="K33" s="12" t="str">
        <f t="shared" si="2"/>
        <v/>
      </c>
      <c r="L33" s="25">
        <v>43349</v>
      </c>
      <c r="M33" s="12"/>
      <c r="N33" s="12"/>
      <c r="O33" s="12" t="str">
        <f t="shared" si="14"/>
        <v/>
      </c>
      <c r="P33" s="15">
        <f t="shared" si="15"/>
        <v>43724</v>
      </c>
      <c r="Q33" s="16">
        <f t="shared" si="11"/>
        <v>9</v>
      </c>
      <c r="R33" s="15">
        <f t="shared" si="3"/>
        <v>43734</v>
      </c>
      <c r="S33" s="16">
        <f t="shared" si="4"/>
        <v>10</v>
      </c>
      <c r="T33" s="16" t="e">
        <f t="shared" si="5"/>
        <v>#VALUE!</v>
      </c>
      <c r="AE33" s="19">
        <v>21</v>
      </c>
      <c r="AH33" s="19">
        <v>21</v>
      </c>
    </row>
    <row r="34" spans="1:35" hidden="1">
      <c r="A34" s="8">
        <v>11</v>
      </c>
      <c r="B34" s="8">
        <f t="shared" si="6"/>
        <v>11</v>
      </c>
      <c r="C34" s="67" t="str">
        <f t="shared" si="0"/>
        <v/>
      </c>
      <c r="D34" s="6" t="str">
        <f t="shared" si="7"/>
        <v/>
      </c>
      <c r="E34" s="10" t="str">
        <f t="shared" si="12"/>
        <v/>
      </c>
      <c r="F34" s="10" t="str">
        <f t="shared" si="13"/>
        <v/>
      </c>
      <c r="G34" s="68" t="str">
        <f t="shared" si="8"/>
        <v/>
      </c>
      <c r="H34" s="12" t="str">
        <f t="shared" si="1"/>
        <v/>
      </c>
      <c r="I34" s="15" t="str">
        <f t="shared" si="9"/>
        <v/>
      </c>
      <c r="J34" s="12" t="str">
        <f t="shared" si="10"/>
        <v/>
      </c>
      <c r="K34" s="12" t="str">
        <f t="shared" si="2"/>
        <v/>
      </c>
      <c r="L34" s="25">
        <v>43350</v>
      </c>
      <c r="M34" s="12"/>
      <c r="N34" s="12"/>
      <c r="O34" s="12" t="str">
        <f t="shared" si="14"/>
        <v/>
      </c>
      <c r="P34" s="15">
        <f t="shared" si="15"/>
        <v>43754</v>
      </c>
      <c r="Q34" s="16">
        <f t="shared" si="11"/>
        <v>10</v>
      </c>
      <c r="R34" s="15">
        <f t="shared" si="3"/>
        <v>43764</v>
      </c>
      <c r="S34" s="16">
        <f t="shared" si="4"/>
        <v>10</v>
      </c>
      <c r="T34" s="16" t="e">
        <f t="shared" si="5"/>
        <v>#VALUE!</v>
      </c>
      <c r="AE34" s="19">
        <v>22</v>
      </c>
      <c r="AH34" s="19">
        <v>22</v>
      </c>
    </row>
    <row r="35" spans="1:35" s="67" customFormat="1" hidden="1">
      <c r="A35" s="8">
        <v>12</v>
      </c>
      <c r="B35" s="8">
        <f t="shared" si="6"/>
        <v>12</v>
      </c>
      <c r="C35" s="67" t="str">
        <f t="shared" si="0"/>
        <v/>
      </c>
      <c r="D35" s="6" t="str">
        <f t="shared" si="7"/>
        <v/>
      </c>
      <c r="E35" s="10" t="str">
        <f t="shared" si="12"/>
        <v/>
      </c>
      <c r="F35" s="10" t="str">
        <f t="shared" si="13"/>
        <v/>
      </c>
      <c r="G35" s="68" t="str">
        <f t="shared" si="8"/>
        <v/>
      </c>
      <c r="H35" s="12" t="str">
        <f t="shared" si="1"/>
        <v/>
      </c>
      <c r="I35" s="15" t="str">
        <f t="shared" si="9"/>
        <v/>
      </c>
      <c r="J35" s="12" t="str">
        <f t="shared" si="10"/>
        <v/>
      </c>
      <c r="K35" s="12" t="str">
        <f t="shared" si="2"/>
        <v/>
      </c>
      <c r="L35" s="25">
        <v>43351</v>
      </c>
      <c r="M35" s="12"/>
      <c r="N35" s="12"/>
      <c r="O35" s="12" t="str">
        <f t="shared" si="14"/>
        <v/>
      </c>
      <c r="P35" s="15">
        <f t="shared" si="15"/>
        <v>43785</v>
      </c>
      <c r="Q35" s="16">
        <f t="shared" si="11"/>
        <v>11</v>
      </c>
      <c r="R35" s="15">
        <f t="shared" si="3"/>
        <v>43795</v>
      </c>
      <c r="S35" s="16">
        <f t="shared" si="4"/>
        <v>10</v>
      </c>
      <c r="T35" s="16" t="e">
        <f t="shared" si="5"/>
        <v>#VALUE!</v>
      </c>
      <c r="U35" s="11"/>
      <c r="V35" s="35"/>
      <c r="W35" s="19"/>
      <c r="X35" s="19"/>
      <c r="Y35" s="19"/>
      <c r="Z35" s="19"/>
      <c r="AA35" s="19"/>
      <c r="AB35" s="19"/>
      <c r="AC35" s="19"/>
      <c r="AD35" s="19"/>
      <c r="AE35" s="19">
        <v>23</v>
      </c>
      <c r="AF35" s="19"/>
      <c r="AG35" s="19"/>
      <c r="AH35" s="19">
        <v>23</v>
      </c>
      <c r="AI35" s="19"/>
    </row>
    <row r="36" spans="1:35" hidden="1">
      <c r="A36" s="8">
        <v>13</v>
      </c>
      <c r="B36" s="8">
        <f t="shared" si="6"/>
        <v>13</v>
      </c>
      <c r="C36" s="67" t="str">
        <f t="shared" si="0"/>
        <v/>
      </c>
      <c r="D36" s="6" t="str">
        <f t="shared" si="7"/>
        <v/>
      </c>
      <c r="E36" s="10" t="str">
        <f t="shared" si="12"/>
        <v/>
      </c>
      <c r="F36" s="10" t="str">
        <f t="shared" si="13"/>
        <v/>
      </c>
      <c r="G36" s="68" t="str">
        <f t="shared" si="8"/>
        <v/>
      </c>
      <c r="H36" s="12" t="str">
        <f t="shared" si="1"/>
        <v/>
      </c>
      <c r="I36" s="15" t="str">
        <f t="shared" si="9"/>
        <v/>
      </c>
      <c r="J36" s="12" t="str">
        <f t="shared" si="10"/>
        <v/>
      </c>
      <c r="K36" s="12" t="str">
        <f t="shared" si="2"/>
        <v/>
      </c>
      <c r="L36" s="25">
        <v>43352</v>
      </c>
      <c r="M36" s="12"/>
      <c r="N36" s="12"/>
      <c r="O36" s="12" t="str">
        <f t="shared" si="14"/>
        <v/>
      </c>
      <c r="P36" s="15">
        <f t="shared" si="15"/>
        <v>43815</v>
      </c>
      <c r="Q36" s="16">
        <f t="shared" si="11"/>
        <v>12</v>
      </c>
      <c r="R36" s="15">
        <f t="shared" si="3"/>
        <v>43825</v>
      </c>
      <c r="S36" s="16">
        <f t="shared" si="4"/>
        <v>10</v>
      </c>
      <c r="T36" s="16" t="e">
        <f t="shared" si="5"/>
        <v>#VALUE!</v>
      </c>
      <c r="V36" s="35"/>
      <c r="W36" s="19">
        <v>1</v>
      </c>
      <c r="X36" s="19" t="s">
        <v>21</v>
      </c>
      <c r="AE36" s="19">
        <v>24</v>
      </c>
      <c r="AH36" s="19">
        <v>24</v>
      </c>
    </row>
    <row r="37" spans="1:35" hidden="1">
      <c r="A37" s="8">
        <v>14</v>
      </c>
      <c r="B37" s="8">
        <f t="shared" si="6"/>
        <v>14</v>
      </c>
      <c r="C37" s="67" t="str">
        <f t="shared" si="0"/>
        <v/>
      </c>
      <c r="D37" s="6" t="str">
        <f t="shared" si="7"/>
        <v/>
      </c>
      <c r="E37" s="10" t="str">
        <f t="shared" si="12"/>
        <v/>
      </c>
      <c r="F37" s="10" t="str">
        <f t="shared" si="13"/>
        <v/>
      </c>
      <c r="G37" s="68" t="str">
        <f t="shared" si="8"/>
        <v/>
      </c>
      <c r="H37" s="12" t="str">
        <f t="shared" si="1"/>
        <v/>
      </c>
      <c r="I37" s="15" t="str">
        <f t="shared" si="9"/>
        <v/>
      </c>
      <c r="J37" s="12" t="str">
        <f t="shared" si="10"/>
        <v/>
      </c>
      <c r="K37" s="12" t="str">
        <f t="shared" si="2"/>
        <v/>
      </c>
      <c r="L37" s="25">
        <v>43353</v>
      </c>
      <c r="M37" s="12"/>
      <c r="N37" s="12"/>
      <c r="O37" s="12" t="str">
        <f t="shared" si="14"/>
        <v/>
      </c>
      <c r="P37" s="15">
        <f t="shared" si="15"/>
        <v>43846</v>
      </c>
      <c r="Q37" s="16">
        <f t="shared" si="11"/>
        <v>1</v>
      </c>
      <c r="R37" s="15">
        <f t="shared" si="3"/>
        <v>43856</v>
      </c>
      <c r="S37" s="16">
        <f t="shared" si="4"/>
        <v>10</v>
      </c>
      <c r="T37" s="16" t="e">
        <f t="shared" si="5"/>
        <v>#VALUE!</v>
      </c>
      <c r="V37" s="35"/>
      <c r="W37" s="19">
        <v>2</v>
      </c>
      <c r="X37" s="19" t="s">
        <v>22</v>
      </c>
      <c r="AE37" s="19">
        <v>25</v>
      </c>
    </row>
    <row r="38" spans="1:35" hidden="1">
      <c r="A38" s="8">
        <v>15</v>
      </c>
      <c r="B38" s="8">
        <f t="shared" si="6"/>
        <v>15</v>
      </c>
      <c r="C38" s="67" t="str">
        <f t="shared" si="0"/>
        <v/>
      </c>
      <c r="D38" s="6" t="str">
        <f t="shared" si="7"/>
        <v/>
      </c>
      <c r="E38" s="10" t="str">
        <f t="shared" si="12"/>
        <v/>
      </c>
      <c r="F38" s="10" t="str">
        <f t="shared" si="13"/>
        <v/>
      </c>
      <c r="G38" s="68" t="str">
        <f t="shared" si="8"/>
        <v/>
      </c>
      <c r="H38" s="12" t="str">
        <f t="shared" si="1"/>
        <v/>
      </c>
      <c r="I38" s="15" t="str">
        <f t="shared" si="9"/>
        <v/>
      </c>
      <c r="J38" s="12" t="str">
        <f t="shared" si="10"/>
        <v/>
      </c>
      <c r="K38" s="12" t="str">
        <f t="shared" si="2"/>
        <v/>
      </c>
      <c r="L38" s="25">
        <v>43354</v>
      </c>
      <c r="M38" s="12"/>
      <c r="N38" s="12"/>
      <c r="O38" s="12" t="str">
        <f t="shared" si="14"/>
        <v/>
      </c>
      <c r="P38" s="15">
        <f t="shared" si="15"/>
        <v>43877</v>
      </c>
      <c r="Q38" s="16">
        <f t="shared" si="11"/>
        <v>2</v>
      </c>
      <c r="R38" s="15">
        <f t="shared" si="3"/>
        <v>43887</v>
      </c>
      <c r="S38" s="16">
        <f t="shared" si="4"/>
        <v>10</v>
      </c>
      <c r="T38" s="16" t="e">
        <f t="shared" si="5"/>
        <v>#VALUE!</v>
      </c>
      <c r="V38" s="35"/>
      <c r="W38" s="19">
        <v>3</v>
      </c>
      <c r="X38" s="19" t="s">
        <v>23</v>
      </c>
      <c r="AE38" s="19">
        <v>26</v>
      </c>
    </row>
    <row r="39" spans="1:35" hidden="1">
      <c r="A39" s="8">
        <v>16</v>
      </c>
      <c r="B39" s="8">
        <f t="shared" si="6"/>
        <v>16</v>
      </c>
      <c r="C39" s="67" t="str">
        <f t="shared" si="0"/>
        <v/>
      </c>
      <c r="D39" s="6" t="str">
        <f t="shared" si="7"/>
        <v/>
      </c>
      <c r="E39" s="10" t="str">
        <f t="shared" si="12"/>
        <v/>
      </c>
      <c r="F39" s="10" t="str">
        <f t="shared" si="13"/>
        <v/>
      </c>
      <c r="G39" s="68" t="str">
        <f t="shared" si="8"/>
        <v/>
      </c>
      <c r="H39" s="12" t="str">
        <f t="shared" si="1"/>
        <v/>
      </c>
      <c r="I39" s="15" t="str">
        <f t="shared" si="9"/>
        <v/>
      </c>
      <c r="J39" s="12" t="str">
        <f t="shared" si="10"/>
        <v/>
      </c>
      <c r="K39" s="12" t="str">
        <f t="shared" si="2"/>
        <v/>
      </c>
      <c r="L39" s="25">
        <v>43355</v>
      </c>
      <c r="M39" s="12"/>
      <c r="N39" s="12"/>
      <c r="O39" s="12" t="str">
        <f t="shared" si="14"/>
        <v/>
      </c>
      <c r="P39" s="15">
        <f t="shared" si="15"/>
        <v>43905</v>
      </c>
      <c r="Q39" s="16">
        <f t="shared" si="11"/>
        <v>3</v>
      </c>
      <c r="R39" s="15">
        <f t="shared" si="3"/>
        <v>43915</v>
      </c>
      <c r="S39" s="16">
        <f t="shared" si="4"/>
        <v>10</v>
      </c>
      <c r="T39" s="16" t="e">
        <f t="shared" si="5"/>
        <v>#VALUE!</v>
      </c>
      <c r="V39" s="35"/>
      <c r="W39" s="19">
        <v>4</v>
      </c>
      <c r="X39" s="19" t="s">
        <v>24</v>
      </c>
      <c r="AE39" s="19">
        <v>27</v>
      </c>
    </row>
    <row r="40" spans="1:35" hidden="1">
      <c r="A40" s="8">
        <v>17</v>
      </c>
      <c r="B40" s="8">
        <f t="shared" si="6"/>
        <v>17</v>
      </c>
      <c r="C40" s="67" t="str">
        <f t="shared" si="0"/>
        <v/>
      </c>
      <c r="D40" s="6" t="str">
        <f t="shared" si="7"/>
        <v/>
      </c>
      <c r="E40" s="10" t="str">
        <f t="shared" si="12"/>
        <v/>
      </c>
      <c r="F40" s="10" t="str">
        <f t="shared" si="13"/>
        <v/>
      </c>
      <c r="G40" s="68" t="str">
        <f t="shared" si="8"/>
        <v/>
      </c>
      <c r="H40" s="12" t="str">
        <f t="shared" si="1"/>
        <v/>
      </c>
      <c r="I40" s="15" t="str">
        <f t="shared" si="9"/>
        <v/>
      </c>
      <c r="J40" s="12" t="str">
        <f t="shared" si="10"/>
        <v/>
      </c>
      <c r="K40" s="12" t="str">
        <f t="shared" si="2"/>
        <v/>
      </c>
      <c r="L40" s="25">
        <v>43356</v>
      </c>
      <c r="M40" s="12"/>
      <c r="N40" s="12"/>
      <c r="O40" s="12" t="str">
        <f t="shared" si="14"/>
        <v/>
      </c>
      <c r="P40" s="15">
        <f t="shared" si="15"/>
        <v>43936</v>
      </c>
      <c r="Q40" s="16">
        <f t="shared" si="11"/>
        <v>4</v>
      </c>
      <c r="R40" s="15">
        <f t="shared" si="3"/>
        <v>43946</v>
      </c>
      <c r="S40" s="16">
        <f t="shared" si="4"/>
        <v>10</v>
      </c>
      <c r="T40" s="16" t="e">
        <f t="shared" si="5"/>
        <v>#VALUE!</v>
      </c>
      <c r="V40" s="35"/>
      <c r="W40" s="19">
        <v>5</v>
      </c>
      <c r="X40" s="19" t="s">
        <v>25</v>
      </c>
      <c r="AE40" s="19">
        <v>28</v>
      </c>
    </row>
    <row r="41" spans="1:35" hidden="1">
      <c r="A41" s="8">
        <v>18</v>
      </c>
      <c r="B41" s="8">
        <f t="shared" si="6"/>
        <v>18</v>
      </c>
      <c r="C41" s="67" t="str">
        <f t="shared" si="0"/>
        <v/>
      </c>
      <c r="D41" s="6" t="str">
        <f t="shared" si="7"/>
        <v/>
      </c>
      <c r="E41" s="10" t="str">
        <f t="shared" si="12"/>
        <v/>
      </c>
      <c r="F41" s="10" t="str">
        <f t="shared" si="13"/>
        <v/>
      </c>
      <c r="G41" s="68" t="str">
        <f t="shared" si="8"/>
        <v/>
      </c>
      <c r="H41" s="12" t="str">
        <f t="shared" si="1"/>
        <v/>
      </c>
      <c r="I41" s="15" t="str">
        <f t="shared" si="9"/>
        <v/>
      </c>
      <c r="J41" s="12" t="str">
        <f t="shared" si="10"/>
        <v/>
      </c>
      <c r="K41" s="12" t="str">
        <f t="shared" si="2"/>
        <v/>
      </c>
      <c r="L41" s="25">
        <v>43357</v>
      </c>
      <c r="M41" s="12"/>
      <c r="N41" s="12"/>
      <c r="O41" s="12" t="str">
        <f t="shared" si="14"/>
        <v/>
      </c>
      <c r="P41" s="15">
        <f>P40+VLOOKUP(Q40,$R$1:$T$14,3,FALSE)+1</f>
        <v>43967</v>
      </c>
      <c r="Q41" s="16">
        <f t="shared" si="11"/>
        <v>5</v>
      </c>
      <c r="R41" s="15">
        <f t="shared" si="3"/>
        <v>43977</v>
      </c>
      <c r="S41" s="16">
        <f t="shared" si="4"/>
        <v>10</v>
      </c>
      <c r="T41" s="16" t="e">
        <f t="shared" si="5"/>
        <v>#VALUE!</v>
      </c>
      <c r="V41" s="35"/>
      <c r="W41" s="19">
        <v>6</v>
      </c>
      <c r="X41" s="19" t="s">
        <v>26</v>
      </c>
      <c r="AE41" s="19">
        <v>29</v>
      </c>
    </row>
    <row r="42" spans="1:35" hidden="1">
      <c r="A42" s="8">
        <v>19</v>
      </c>
      <c r="B42" s="8">
        <f t="shared" si="6"/>
        <v>19</v>
      </c>
      <c r="C42" s="67" t="str">
        <f t="shared" si="0"/>
        <v/>
      </c>
      <c r="D42" s="6" t="str">
        <f t="shared" si="7"/>
        <v/>
      </c>
      <c r="E42" s="10" t="str">
        <f t="shared" si="12"/>
        <v/>
      </c>
      <c r="F42" s="10" t="str">
        <f t="shared" si="13"/>
        <v/>
      </c>
      <c r="G42" s="68" t="str">
        <f t="shared" si="8"/>
        <v/>
      </c>
      <c r="H42" s="12" t="str">
        <f t="shared" si="1"/>
        <v/>
      </c>
      <c r="I42" s="15" t="str">
        <f t="shared" si="9"/>
        <v/>
      </c>
      <c r="J42" s="12" t="str">
        <f t="shared" si="10"/>
        <v/>
      </c>
      <c r="K42" s="12" t="str">
        <f t="shared" si="2"/>
        <v/>
      </c>
      <c r="L42" s="25">
        <v>43358</v>
      </c>
      <c r="M42" s="12"/>
      <c r="N42" s="12"/>
      <c r="O42" s="12" t="str">
        <f t="shared" si="14"/>
        <v/>
      </c>
      <c r="P42" s="15">
        <f t="shared" si="15"/>
        <v>43998</v>
      </c>
      <c r="Q42" s="16">
        <f t="shared" si="11"/>
        <v>6</v>
      </c>
      <c r="R42" s="15">
        <f t="shared" si="3"/>
        <v>44008</v>
      </c>
      <c r="S42" s="16">
        <f t="shared" si="4"/>
        <v>10</v>
      </c>
      <c r="T42" s="16" t="e">
        <f t="shared" si="5"/>
        <v>#VALUE!</v>
      </c>
      <c r="V42" s="35"/>
      <c r="W42" s="19">
        <v>7</v>
      </c>
      <c r="X42" s="19" t="s">
        <v>27</v>
      </c>
      <c r="AE42" s="19">
        <v>30</v>
      </c>
    </row>
    <row r="43" spans="1:35" hidden="1">
      <c r="A43" s="8">
        <v>20</v>
      </c>
      <c r="B43" s="8">
        <f t="shared" si="6"/>
        <v>20</v>
      </c>
      <c r="C43" s="67" t="str">
        <f t="shared" si="0"/>
        <v/>
      </c>
      <c r="D43" s="6" t="str">
        <f t="shared" si="7"/>
        <v/>
      </c>
      <c r="E43" s="10" t="str">
        <f t="shared" si="12"/>
        <v/>
      </c>
      <c r="F43" s="10" t="str">
        <f t="shared" si="13"/>
        <v/>
      </c>
      <c r="G43" s="68" t="str">
        <f t="shared" si="8"/>
        <v/>
      </c>
      <c r="H43" s="12" t="str">
        <f t="shared" si="1"/>
        <v/>
      </c>
      <c r="I43" s="15" t="str">
        <f t="shared" si="9"/>
        <v/>
      </c>
      <c r="J43" s="12" t="str">
        <f t="shared" si="10"/>
        <v/>
      </c>
      <c r="K43" s="12" t="str">
        <f t="shared" si="2"/>
        <v/>
      </c>
      <c r="L43" s="25">
        <v>43359</v>
      </c>
      <c r="M43" s="12"/>
      <c r="N43" s="12"/>
      <c r="O43" s="12" t="str">
        <f t="shared" si="14"/>
        <v/>
      </c>
      <c r="P43" s="15">
        <f t="shared" si="15"/>
        <v>44028</v>
      </c>
      <c r="Q43" s="16">
        <f t="shared" si="11"/>
        <v>7</v>
      </c>
      <c r="R43" s="15">
        <f t="shared" si="3"/>
        <v>44038</v>
      </c>
      <c r="S43" s="16">
        <f t="shared" si="4"/>
        <v>10</v>
      </c>
      <c r="T43" s="16" t="e">
        <f t="shared" si="5"/>
        <v>#VALUE!</v>
      </c>
      <c r="V43" s="35"/>
      <c r="W43" s="19">
        <v>8</v>
      </c>
      <c r="X43" s="19" t="s">
        <v>28</v>
      </c>
      <c r="AE43" s="19">
        <v>31</v>
      </c>
    </row>
    <row r="44" spans="1:35" hidden="1">
      <c r="A44" s="8">
        <v>21</v>
      </c>
      <c r="B44" s="8">
        <f t="shared" si="6"/>
        <v>21</v>
      </c>
      <c r="C44" s="67" t="str">
        <f t="shared" si="0"/>
        <v/>
      </c>
      <c r="D44" s="6" t="str">
        <f t="shared" si="7"/>
        <v/>
      </c>
      <c r="E44" s="10" t="str">
        <f t="shared" si="12"/>
        <v/>
      </c>
      <c r="F44" s="10" t="str">
        <f t="shared" si="13"/>
        <v/>
      </c>
      <c r="G44" s="68" t="str">
        <f t="shared" si="8"/>
        <v/>
      </c>
      <c r="H44" s="12" t="str">
        <f t="shared" si="1"/>
        <v/>
      </c>
      <c r="I44" s="15" t="str">
        <f t="shared" si="9"/>
        <v/>
      </c>
      <c r="J44" s="12" t="str">
        <f t="shared" si="10"/>
        <v/>
      </c>
      <c r="K44" s="12" t="str">
        <f t="shared" si="2"/>
        <v/>
      </c>
      <c r="L44" s="25">
        <v>43360</v>
      </c>
      <c r="M44" s="12"/>
      <c r="N44" s="12"/>
      <c r="O44" s="12" t="str">
        <f t="shared" si="14"/>
        <v/>
      </c>
      <c r="P44" s="15">
        <f t="shared" si="15"/>
        <v>44059</v>
      </c>
      <c r="Q44" s="16">
        <f t="shared" si="11"/>
        <v>8</v>
      </c>
      <c r="R44" s="15">
        <f t="shared" si="3"/>
        <v>44069</v>
      </c>
      <c r="S44" s="16">
        <f t="shared" si="4"/>
        <v>10</v>
      </c>
      <c r="T44" s="16" t="e">
        <f t="shared" si="5"/>
        <v>#VALUE!</v>
      </c>
      <c r="V44" s="35"/>
      <c r="W44" s="19">
        <v>9</v>
      </c>
      <c r="X44" s="19" t="s">
        <v>29</v>
      </c>
      <c r="AE44" s="19">
        <v>32</v>
      </c>
    </row>
    <row r="45" spans="1:35" hidden="1">
      <c r="A45" s="8">
        <v>22</v>
      </c>
      <c r="B45" s="8">
        <f t="shared" si="6"/>
        <v>22</v>
      </c>
      <c r="C45" s="67" t="str">
        <f t="shared" si="0"/>
        <v/>
      </c>
      <c r="D45" s="6" t="str">
        <f t="shared" si="7"/>
        <v/>
      </c>
      <c r="E45" s="10" t="str">
        <f t="shared" si="12"/>
        <v/>
      </c>
      <c r="F45" s="10" t="str">
        <f t="shared" si="13"/>
        <v/>
      </c>
      <c r="G45" s="68" t="str">
        <f t="shared" si="8"/>
        <v/>
      </c>
      <c r="H45" s="12" t="str">
        <f t="shared" si="1"/>
        <v/>
      </c>
      <c r="I45" s="15" t="str">
        <f t="shared" si="9"/>
        <v/>
      </c>
      <c r="J45" s="12" t="str">
        <f t="shared" si="10"/>
        <v/>
      </c>
      <c r="K45" s="12" t="str">
        <f t="shared" si="2"/>
        <v/>
      </c>
      <c r="L45" s="25">
        <v>43361</v>
      </c>
      <c r="M45" s="12"/>
      <c r="N45" s="12"/>
      <c r="O45" s="12" t="str">
        <f t="shared" si="14"/>
        <v/>
      </c>
      <c r="P45" s="15">
        <f t="shared" si="15"/>
        <v>44090</v>
      </c>
      <c r="Q45" s="16">
        <f t="shared" si="11"/>
        <v>9</v>
      </c>
      <c r="R45" s="15">
        <f t="shared" si="3"/>
        <v>44100</v>
      </c>
      <c r="S45" s="16">
        <f t="shared" si="4"/>
        <v>10</v>
      </c>
      <c r="T45" s="16" t="e">
        <f t="shared" si="5"/>
        <v>#VALUE!</v>
      </c>
      <c r="V45" s="35"/>
      <c r="W45" s="19">
        <v>10</v>
      </c>
      <c r="X45" s="19" t="s">
        <v>30</v>
      </c>
      <c r="AE45" s="19">
        <v>33</v>
      </c>
    </row>
    <row r="46" spans="1:35" hidden="1">
      <c r="A46" s="8">
        <v>23</v>
      </c>
      <c r="B46" s="8">
        <f t="shared" si="6"/>
        <v>23</v>
      </c>
      <c r="C46" s="67" t="str">
        <f t="shared" si="0"/>
        <v/>
      </c>
      <c r="D46" s="6" t="str">
        <f t="shared" si="7"/>
        <v/>
      </c>
      <c r="E46" s="10" t="str">
        <f t="shared" si="12"/>
        <v/>
      </c>
      <c r="F46" s="10" t="str">
        <f t="shared" si="13"/>
        <v/>
      </c>
      <c r="G46" s="68" t="str">
        <f t="shared" si="8"/>
        <v/>
      </c>
      <c r="H46" s="12" t="str">
        <f t="shared" si="1"/>
        <v/>
      </c>
      <c r="I46" s="15" t="str">
        <f t="shared" si="9"/>
        <v/>
      </c>
      <c r="J46" s="12" t="str">
        <f t="shared" si="10"/>
        <v/>
      </c>
      <c r="K46" s="12" t="str">
        <f t="shared" si="2"/>
        <v/>
      </c>
      <c r="L46" s="25">
        <v>43362</v>
      </c>
      <c r="M46" s="12"/>
      <c r="N46" s="12"/>
      <c r="O46" s="12" t="str">
        <f t="shared" si="14"/>
        <v/>
      </c>
      <c r="P46" s="15">
        <f t="shared" si="15"/>
        <v>44120</v>
      </c>
      <c r="Q46" s="16">
        <f t="shared" si="11"/>
        <v>10</v>
      </c>
      <c r="R46" s="15">
        <f t="shared" si="3"/>
        <v>44130</v>
      </c>
      <c r="S46" s="16">
        <f t="shared" si="4"/>
        <v>10</v>
      </c>
      <c r="T46" s="16" t="e">
        <f t="shared" si="5"/>
        <v>#VALUE!</v>
      </c>
      <c r="V46" s="35"/>
      <c r="W46" s="19">
        <v>11</v>
      </c>
      <c r="X46" s="19" t="s">
        <v>31</v>
      </c>
      <c r="AE46" s="19">
        <v>34</v>
      </c>
    </row>
    <row r="47" spans="1:35" hidden="1">
      <c r="A47" s="8">
        <v>24</v>
      </c>
      <c r="B47" s="8">
        <f t="shared" si="6"/>
        <v>24</v>
      </c>
      <c r="C47" s="67" t="str">
        <f t="shared" si="0"/>
        <v/>
      </c>
      <c r="D47" s="6" t="str">
        <f t="shared" si="7"/>
        <v/>
      </c>
      <c r="E47" s="10" t="str">
        <f t="shared" si="12"/>
        <v/>
      </c>
      <c r="F47" s="10" t="str">
        <f t="shared" si="13"/>
        <v/>
      </c>
      <c r="G47" s="68" t="str">
        <f t="shared" si="8"/>
        <v/>
      </c>
      <c r="H47" s="12" t="str">
        <f t="shared" si="1"/>
        <v/>
      </c>
      <c r="I47" s="15" t="str">
        <f t="shared" si="9"/>
        <v/>
      </c>
      <c r="J47" s="12" t="str">
        <f t="shared" si="10"/>
        <v/>
      </c>
      <c r="K47" s="12" t="str">
        <f t="shared" si="2"/>
        <v/>
      </c>
      <c r="L47" s="25">
        <v>43363</v>
      </c>
      <c r="O47" s="12" t="str">
        <f t="shared" si="14"/>
        <v/>
      </c>
      <c r="P47" s="15">
        <f t="shared" si="15"/>
        <v>44151</v>
      </c>
      <c r="Q47" s="16">
        <f t="shared" si="11"/>
        <v>11</v>
      </c>
      <c r="R47" s="15">
        <f t="shared" si="3"/>
        <v>44161</v>
      </c>
      <c r="S47" s="16">
        <f t="shared" si="4"/>
        <v>10</v>
      </c>
      <c r="V47" s="15">
        <f>+V112+1</f>
        <v>63</v>
      </c>
      <c r="W47" s="19">
        <v>12</v>
      </c>
      <c r="X47" s="19" t="s">
        <v>32</v>
      </c>
      <c r="AE47" s="19">
        <v>35</v>
      </c>
    </row>
    <row r="48" spans="1:35" hidden="1">
      <c r="A48" s="8">
        <v>25</v>
      </c>
      <c r="B48" s="8">
        <f t="shared" si="6"/>
        <v>25</v>
      </c>
      <c r="C48" s="67" t="str">
        <f t="shared" si="0"/>
        <v/>
      </c>
      <c r="D48" s="6" t="str">
        <f t="shared" si="7"/>
        <v/>
      </c>
      <c r="E48" s="10" t="str">
        <f t="shared" si="12"/>
        <v/>
      </c>
      <c r="F48" s="10" t="str">
        <f t="shared" si="13"/>
        <v/>
      </c>
      <c r="G48" s="68" t="str">
        <f t="shared" si="8"/>
        <v/>
      </c>
      <c r="H48" s="12" t="str">
        <f t="shared" si="1"/>
        <v/>
      </c>
      <c r="I48" s="15" t="str">
        <f t="shared" si="9"/>
        <v/>
      </c>
      <c r="J48" s="12" t="str">
        <f t="shared" si="10"/>
        <v/>
      </c>
      <c r="K48" s="12" t="str">
        <f t="shared" si="2"/>
        <v/>
      </c>
      <c r="L48" s="25">
        <v>43364</v>
      </c>
      <c r="M48" s="12"/>
      <c r="N48" s="12"/>
      <c r="O48" s="12" t="str">
        <f t="shared" si="14"/>
        <v/>
      </c>
      <c r="P48" s="15">
        <f t="shared" si="15"/>
        <v>44181</v>
      </c>
      <c r="Q48" s="16">
        <f t="shared" si="11"/>
        <v>12</v>
      </c>
      <c r="R48" s="15">
        <f t="shared" si="3"/>
        <v>44191</v>
      </c>
      <c r="S48" s="16">
        <f t="shared" si="4"/>
        <v>10</v>
      </c>
      <c r="V48" s="35"/>
      <c r="AE48" s="19">
        <v>36</v>
      </c>
    </row>
    <row r="49" spans="1:31" hidden="1">
      <c r="A49" s="8">
        <v>26</v>
      </c>
      <c r="B49" s="8">
        <f t="shared" si="6"/>
        <v>26</v>
      </c>
      <c r="C49" s="67" t="str">
        <f t="shared" si="0"/>
        <v/>
      </c>
      <c r="D49" s="6" t="str">
        <f t="shared" si="7"/>
        <v/>
      </c>
      <c r="E49" s="10" t="str">
        <f t="shared" si="12"/>
        <v/>
      </c>
      <c r="F49" s="10" t="str">
        <f t="shared" si="13"/>
        <v/>
      </c>
      <c r="G49" s="68" t="str">
        <f t="shared" si="8"/>
        <v/>
      </c>
      <c r="H49" s="12" t="str">
        <f t="shared" si="1"/>
        <v/>
      </c>
      <c r="I49" s="15" t="str">
        <f t="shared" si="9"/>
        <v/>
      </c>
      <c r="J49" s="12" t="str">
        <f t="shared" si="10"/>
        <v/>
      </c>
      <c r="K49" s="12" t="str">
        <f t="shared" si="2"/>
        <v/>
      </c>
      <c r="L49" s="25">
        <v>43365</v>
      </c>
      <c r="M49" s="12"/>
      <c r="N49" s="12"/>
      <c r="O49" s="12" t="str">
        <f t="shared" si="14"/>
        <v/>
      </c>
      <c r="P49" s="15">
        <f t="shared" si="15"/>
        <v>44212</v>
      </c>
      <c r="Q49" s="16">
        <f t="shared" si="11"/>
        <v>1</v>
      </c>
      <c r="R49" s="15">
        <f t="shared" si="3"/>
        <v>44222</v>
      </c>
      <c r="S49" s="16">
        <f t="shared" si="4"/>
        <v>10</v>
      </c>
      <c r="V49" s="35"/>
      <c r="AE49" s="19">
        <v>37</v>
      </c>
    </row>
    <row r="50" spans="1:31" hidden="1">
      <c r="A50" s="8">
        <v>27</v>
      </c>
      <c r="B50" s="8">
        <f t="shared" si="6"/>
        <v>27</v>
      </c>
      <c r="C50" s="67" t="str">
        <f t="shared" si="0"/>
        <v/>
      </c>
      <c r="D50" s="6" t="str">
        <f t="shared" si="7"/>
        <v/>
      </c>
      <c r="E50" s="10" t="str">
        <f t="shared" si="12"/>
        <v/>
      </c>
      <c r="F50" s="10" t="str">
        <f t="shared" si="13"/>
        <v/>
      </c>
      <c r="G50" s="68" t="str">
        <f t="shared" si="8"/>
        <v/>
      </c>
      <c r="H50" s="12" t="str">
        <f t="shared" si="1"/>
        <v/>
      </c>
      <c r="I50" s="15" t="str">
        <f t="shared" si="9"/>
        <v/>
      </c>
      <c r="J50" s="12" t="str">
        <f t="shared" si="10"/>
        <v/>
      </c>
      <c r="K50" s="12" t="str">
        <f t="shared" si="2"/>
        <v/>
      </c>
      <c r="L50" s="25">
        <v>43366</v>
      </c>
      <c r="M50" s="12"/>
      <c r="N50" s="12"/>
      <c r="O50" s="12" t="str">
        <f t="shared" si="14"/>
        <v/>
      </c>
      <c r="P50" s="15">
        <f t="shared" si="15"/>
        <v>44243</v>
      </c>
      <c r="Q50" s="16">
        <f t="shared" si="11"/>
        <v>2</v>
      </c>
      <c r="R50" s="15">
        <f t="shared" si="3"/>
        <v>44253</v>
      </c>
      <c r="S50" s="16">
        <f t="shared" si="4"/>
        <v>10</v>
      </c>
      <c r="V50" s="35"/>
      <c r="AE50" s="19">
        <v>38</v>
      </c>
    </row>
    <row r="51" spans="1:31" hidden="1">
      <c r="A51" s="8">
        <v>28</v>
      </c>
      <c r="B51" s="8">
        <f t="shared" si="6"/>
        <v>28</v>
      </c>
      <c r="C51" s="67" t="str">
        <f t="shared" si="0"/>
        <v/>
      </c>
      <c r="D51" s="6" t="str">
        <f t="shared" si="7"/>
        <v/>
      </c>
      <c r="E51" s="10" t="str">
        <f t="shared" si="12"/>
        <v/>
      </c>
      <c r="F51" s="10" t="str">
        <f t="shared" si="13"/>
        <v/>
      </c>
      <c r="G51" s="68" t="str">
        <f t="shared" si="8"/>
        <v/>
      </c>
      <c r="H51" s="12" t="str">
        <f t="shared" si="1"/>
        <v/>
      </c>
      <c r="I51" s="15" t="str">
        <f t="shared" si="9"/>
        <v/>
      </c>
      <c r="J51" s="12" t="str">
        <f t="shared" si="10"/>
        <v/>
      </c>
      <c r="K51" s="12" t="str">
        <f t="shared" si="2"/>
        <v/>
      </c>
      <c r="L51" s="25">
        <v>43367</v>
      </c>
      <c r="M51" s="12"/>
      <c r="N51" s="12"/>
      <c r="O51" s="12" t="str">
        <f t="shared" si="14"/>
        <v/>
      </c>
      <c r="P51" s="15">
        <f t="shared" si="15"/>
        <v>44271</v>
      </c>
      <c r="Q51" s="16">
        <f t="shared" si="11"/>
        <v>3</v>
      </c>
      <c r="R51" s="15">
        <f t="shared" si="3"/>
        <v>44281</v>
      </c>
      <c r="S51" s="16">
        <f t="shared" si="4"/>
        <v>10</v>
      </c>
      <c r="V51" s="15">
        <f t="shared" ref="V51:V78" si="16">+V50+1</f>
        <v>1</v>
      </c>
      <c r="W51" s="11"/>
      <c r="X51" s="11"/>
      <c r="Y51" s="11"/>
      <c r="Z51" s="11"/>
      <c r="AE51" s="19">
        <v>39</v>
      </c>
    </row>
    <row r="52" spans="1:31" hidden="1">
      <c r="A52" s="8">
        <v>29</v>
      </c>
      <c r="B52" s="8">
        <f t="shared" si="6"/>
        <v>29</v>
      </c>
      <c r="C52" s="67" t="str">
        <f t="shared" si="0"/>
        <v/>
      </c>
      <c r="D52" s="6" t="str">
        <f t="shared" si="7"/>
        <v/>
      </c>
      <c r="E52" s="10" t="str">
        <f t="shared" si="12"/>
        <v/>
      </c>
      <c r="F52" s="10" t="str">
        <f t="shared" si="13"/>
        <v/>
      </c>
      <c r="G52" s="68" t="str">
        <f t="shared" si="8"/>
        <v/>
      </c>
      <c r="H52" s="12" t="str">
        <f t="shared" si="1"/>
        <v/>
      </c>
      <c r="I52" s="15" t="str">
        <f t="shared" si="9"/>
        <v/>
      </c>
      <c r="J52" s="12" t="str">
        <f t="shared" si="10"/>
        <v/>
      </c>
      <c r="K52" s="12" t="str">
        <f t="shared" si="2"/>
        <v/>
      </c>
      <c r="L52" s="25">
        <v>43368</v>
      </c>
      <c r="M52" s="12"/>
      <c r="N52" s="12"/>
      <c r="O52" s="12" t="str">
        <f t="shared" si="14"/>
        <v/>
      </c>
      <c r="P52" s="15">
        <f t="shared" si="15"/>
        <v>44302</v>
      </c>
      <c r="Q52" s="16">
        <f t="shared" si="11"/>
        <v>4</v>
      </c>
      <c r="R52" s="15">
        <f t="shared" si="3"/>
        <v>44312</v>
      </c>
      <c r="S52" s="16">
        <f t="shared" si="4"/>
        <v>10</v>
      </c>
      <c r="V52" s="15">
        <f t="shared" si="16"/>
        <v>2</v>
      </c>
      <c r="W52" s="11"/>
      <c r="X52" s="11"/>
      <c r="Y52" s="11"/>
      <c r="Z52" s="11"/>
      <c r="AE52" s="19">
        <v>40</v>
      </c>
    </row>
    <row r="53" spans="1:31" hidden="1">
      <c r="A53" s="8">
        <v>30</v>
      </c>
      <c r="B53" s="8">
        <f t="shared" si="6"/>
        <v>30</v>
      </c>
      <c r="C53" s="67" t="str">
        <f t="shared" si="0"/>
        <v/>
      </c>
      <c r="D53" s="6" t="str">
        <f t="shared" si="7"/>
        <v/>
      </c>
      <c r="E53" s="10" t="str">
        <f t="shared" si="12"/>
        <v/>
      </c>
      <c r="F53" s="10" t="str">
        <f t="shared" si="13"/>
        <v/>
      </c>
      <c r="G53" s="68" t="str">
        <f t="shared" si="8"/>
        <v/>
      </c>
      <c r="H53" s="12" t="str">
        <f t="shared" si="1"/>
        <v/>
      </c>
      <c r="I53" s="15" t="str">
        <f t="shared" si="9"/>
        <v/>
      </c>
      <c r="J53" s="12" t="str">
        <f t="shared" si="10"/>
        <v/>
      </c>
      <c r="K53" s="12" t="str">
        <f t="shared" si="2"/>
        <v/>
      </c>
      <c r="L53" s="25">
        <v>43369</v>
      </c>
      <c r="M53" s="12"/>
      <c r="N53" s="12"/>
      <c r="O53" s="12" t="str">
        <f t="shared" si="14"/>
        <v/>
      </c>
      <c r="P53" s="15">
        <f t="shared" si="15"/>
        <v>44332</v>
      </c>
      <c r="Q53" s="16">
        <f t="shared" si="11"/>
        <v>5</v>
      </c>
      <c r="R53" s="15">
        <f t="shared" si="3"/>
        <v>44342</v>
      </c>
      <c r="S53" s="16">
        <f t="shared" si="4"/>
        <v>10</v>
      </c>
      <c r="V53" s="15">
        <f t="shared" si="16"/>
        <v>3</v>
      </c>
      <c r="W53" s="11"/>
      <c r="X53" s="11"/>
      <c r="Y53" s="11"/>
      <c r="Z53" s="11"/>
      <c r="AE53" s="19">
        <v>41</v>
      </c>
    </row>
    <row r="54" spans="1:31" hidden="1">
      <c r="A54" s="8">
        <v>31</v>
      </c>
      <c r="B54" s="8">
        <f t="shared" si="6"/>
        <v>31</v>
      </c>
      <c r="C54" s="67" t="str">
        <f t="shared" si="0"/>
        <v/>
      </c>
      <c r="D54" s="6" t="str">
        <f t="shared" si="7"/>
        <v/>
      </c>
      <c r="E54" s="10" t="str">
        <f t="shared" si="12"/>
        <v/>
      </c>
      <c r="F54" s="10" t="str">
        <f t="shared" si="13"/>
        <v/>
      </c>
      <c r="G54" s="68" t="str">
        <f t="shared" si="8"/>
        <v/>
      </c>
      <c r="H54" s="12" t="str">
        <f t="shared" si="1"/>
        <v/>
      </c>
      <c r="I54" s="15" t="str">
        <f t="shared" si="9"/>
        <v/>
      </c>
      <c r="J54" s="12" t="str">
        <f t="shared" si="10"/>
        <v/>
      </c>
      <c r="K54" s="12" t="str">
        <f t="shared" si="2"/>
        <v/>
      </c>
      <c r="L54" s="25">
        <v>43370</v>
      </c>
      <c r="M54" s="12"/>
      <c r="N54" s="12"/>
      <c r="O54" s="12" t="str">
        <f t="shared" si="14"/>
        <v/>
      </c>
      <c r="P54" s="15">
        <f t="shared" si="15"/>
        <v>44363</v>
      </c>
      <c r="Q54" s="16">
        <f t="shared" si="11"/>
        <v>6</v>
      </c>
      <c r="R54" s="15">
        <f t="shared" si="3"/>
        <v>44373</v>
      </c>
      <c r="S54" s="16">
        <f t="shared" si="4"/>
        <v>10</v>
      </c>
      <c r="V54" s="15">
        <f t="shared" si="16"/>
        <v>4</v>
      </c>
      <c r="W54" s="11"/>
      <c r="X54" s="11"/>
      <c r="Y54" s="11"/>
      <c r="Z54" s="11"/>
      <c r="AE54" s="19">
        <v>42</v>
      </c>
    </row>
    <row r="55" spans="1:31" hidden="1">
      <c r="A55" s="8">
        <v>32</v>
      </c>
      <c r="B55" s="8">
        <f t="shared" si="6"/>
        <v>32</v>
      </c>
      <c r="C55" s="67" t="str">
        <f t="shared" si="0"/>
        <v/>
      </c>
      <c r="D55" s="6" t="str">
        <f t="shared" si="7"/>
        <v/>
      </c>
      <c r="E55" s="10" t="str">
        <f t="shared" si="12"/>
        <v/>
      </c>
      <c r="F55" s="10" t="str">
        <f t="shared" si="13"/>
        <v/>
      </c>
      <c r="G55" s="68" t="str">
        <f t="shared" si="8"/>
        <v/>
      </c>
      <c r="H55" s="12" t="str">
        <f t="shared" si="1"/>
        <v/>
      </c>
      <c r="I55" s="15" t="str">
        <f t="shared" si="9"/>
        <v/>
      </c>
      <c r="J55" s="12" t="str">
        <f t="shared" si="10"/>
        <v/>
      </c>
      <c r="K55" s="12" t="str">
        <f t="shared" si="2"/>
        <v/>
      </c>
      <c r="L55" s="25">
        <v>43371</v>
      </c>
      <c r="M55" s="12"/>
      <c r="N55" s="12"/>
      <c r="O55" s="12" t="str">
        <f t="shared" si="14"/>
        <v/>
      </c>
      <c r="P55" s="15">
        <f t="shared" si="15"/>
        <v>44393</v>
      </c>
      <c r="Q55" s="16">
        <f t="shared" si="11"/>
        <v>7</v>
      </c>
      <c r="R55" s="15">
        <f t="shared" si="3"/>
        <v>44403</v>
      </c>
      <c r="S55" s="16">
        <f t="shared" si="4"/>
        <v>10</v>
      </c>
      <c r="V55" s="15">
        <f t="shared" si="16"/>
        <v>5</v>
      </c>
      <c r="W55" s="11"/>
      <c r="X55" s="11"/>
      <c r="Y55" s="11"/>
      <c r="Z55" s="11"/>
      <c r="AE55" s="19">
        <v>43</v>
      </c>
    </row>
    <row r="56" spans="1:31" hidden="1">
      <c r="A56" s="8">
        <v>33</v>
      </c>
      <c r="B56" s="8">
        <f t="shared" si="6"/>
        <v>33</v>
      </c>
      <c r="C56" s="67" t="str">
        <f t="shared" si="0"/>
        <v/>
      </c>
      <c r="D56" s="6" t="str">
        <f t="shared" si="7"/>
        <v/>
      </c>
      <c r="E56" s="10" t="str">
        <f t="shared" si="12"/>
        <v/>
      </c>
      <c r="F56" s="10" t="str">
        <f t="shared" si="13"/>
        <v/>
      </c>
      <c r="G56" s="68" t="str">
        <f t="shared" si="8"/>
        <v/>
      </c>
      <c r="H56" s="12" t="str">
        <f t="shared" si="1"/>
        <v/>
      </c>
      <c r="I56" s="15" t="str">
        <f t="shared" si="9"/>
        <v/>
      </c>
      <c r="J56" s="12" t="str">
        <f t="shared" si="10"/>
        <v/>
      </c>
      <c r="K56" s="12" t="str">
        <f t="shared" si="2"/>
        <v/>
      </c>
      <c r="L56" s="25">
        <v>43372</v>
      </c>
      <c r="M56" s="12"/>
      <c r="N56" s="12"/>
      <c r="O56" s="12" t="str">
        <f t="shared" si="14"/>
        <v/>
      </c>
      <c r="P56" s="15">
        <f t="shared" si="15"/>
        <v>44424</v>
      </c>
      <c r="Q56" s="16">
        <f t="shared" si="11"/>
        <v>8</v>
      </c>
      <c r="R56" s="15">
        <f t="shared" si="3"/>
        <v>44434</v>
      </c>
      <c r="S56" s="16">
        <f t="shared" si="4"/>
        <v>10</v>
      </c>
      <c r="V56" s="15">
        <f t="shared" si="16"/>
        <v>6</v>
      </c>
      <c r="W56" s="11"/>
      <c r="X56" s="11"/>
      <c r="Y56" s="11"/>
      <c r="Z56" s="11"/>
      <c r="AE56" s="19">
        <v>44</v>
      </c>
    </row>
    <row r="57" spans="1:31" hidden="1">
      <c r="A57" s="8">
        <v>34</v>
      </c>
      <c r="B57" s="8">
        <f t="shared" si="6"/>
        <v>34</v>
      </c>
      <c r="C57" s="67" t="str">
        <f t="shared" si="0"/>
        <v/>
      </c>
      <c r="D57" s="6" t="str">
        <f t="shared" si="7"/>
        <v/>
      </c>
      <c r="E57" s="10" t="str">
        <f t="shared" si="12"/>
        <v/>
      </c>
      <c r="F57" s="10" t="str">
        <f t="shared" si="13"/>
        <v/>
      </c>
      <c r="G57" s="68" t="str">
        <f t="shared" si="8"/>
        <v/>
      </c>
      <c r="H57" s="12" t="str">
        <f t="shared" si="1"/>
        <v/>
      </c>
      <c r="I57" s="15" t="str">
        <f t="shared" si="9"/>
        <v/>
      </c>
      <c r="J57" s="12" t="str">
        <f t="shared" si="10"/>
        <v/>
      </c>
      <c r="K57" s="12" t="str">
        <f t="shared" si="2"/>
        <v/>
      </c>
      <c r="L57" s="25">
        <v>43373</v>
      </c>
      <c r="M57" s="12"/>
      <c r="N57" s="12"/>
      <c r="O57" s="12" t="str">
        <f t="shared" si="14"/>
        <v/>
      </c>
      <c r="P57" s="15">
        <f t="shared" si="15"/>
        <v>44455</v>
      </c>
      <c r="Q57" s="16">
        <f t="shared" si="11"/>
        <v>9</v>
      </c>
      <c r="R57" s="15">
        <f t="shared" si="3"/>
        <v>44465</v>
      </c>
      <c r="S57" s="16">
        <f t="shared" si="4"/>
        <v>10</v>
      </c>
      <c r="V57" s="15">
        <f t="shared" si="16"/>
        <v>7</v>
      </c>
      <c r="W57" s="11"/>
      <c r="X57" s="11"/>
      <c r="Y57" s="11"/>
      <c r="Z57" s="11"/>
      <c r="AE57" s="19">
        <v>45</v>
      </c>
    </row>
    <row r="58" spans="1:31" hidden="1">
      <c r="A58" s="8">
        <v>35</v>
      </c>
      <c r="B58" s="8">
        <f t="shared" si="6"/>
        <v>35</v>
      </c>
      <c r="C58" s="67" t="str">
        <f t="shared" si="0"/>
        <v/>
      </c>
      <c r="D58" s="6" t="str">
        <f t="shared" si="7"/>
        <v/>
      </c>
      <c r="E58" s="10" t="str">
        <f t="shared" si="12"/>
        <v/>
      </c>
      <c r="F58" s="10" t="str">
        <f t="shared" si="13"/>
        <v/>
      </c>
      <c r="G58" s="68" t="str">
        <f t="shared" si="8"/>
        <v/>
      </c>
      <c r="H58" s="12" t="str">
        <f t="shared" si="1"/>
        <v/>
      </c>
      <c r="I58" s="15" t="str">
        <f t="shared" si="9"/>
        <v/>
      </c>
      <c r="J58" s="12" t="str">
        <f t="shared" si="10"/>
        <v/>
      </c>
      <c r="K58" s="12" t="str">
        <f t="shared" si="2"/>
        <v/>
      </c>
      <c r="L58" s="25">
        <v>43374</v>
      </c>
      <c r="M58" s="12"/>
      <c r="N58" s="12"/>
      <c r="O58" s="12" t="str">
        <f t="shared" si="14"/>
        <v/>
      </c>
      <c r="P58" s="15">
        <f t="shared" si="15"/>
        <v>44485</v>
      </c>
      <c r="Q58" s="16">
        <f t="shared" si="11"/>
        <v>10</v>
      </c>
      <c r="R58" s="15">
        <f t="shared" si="3"/>
        <v>44495</v>
      </c>
      <c r="S58" s="16">
        <f t="shared" si="4"/>
        <v>10</v>
      </c>
      <c r="V58" s="15">
        <f t="shared" si="16"/>
        <v>8</v>
      </c>
      <c r="W58" s="11"/>
      <c r="X58" s="11"/>
      <c r="Y58" s="11"/>
      <c r="Z58" s="11"/>
      <c r="AE58" s="19">
        <v>46</v>
      </c>
    </row>
    <row r="59" spans="1:31" hidden="1">
      <c r="A59" s="8">
        <v>36</v>
      </c>
      <c r="B59" s="8">
        <f t="shared" si="6"/>
        <v>36</v>
      </c>
      <c r="C59" s="67" t="str">
        <f t="shared" si="0"/>
        <v/>
      </c>
      <c r="D59" s="6" t="str">
        <f t="shared" si="7"/>
        <v/>
      </c>
      <c r="E59" s="10" t="str">
        <f t="shared" si="12"/>
        <v/>
      </c>
      <c r="F59" s="10" t="str">
        <f t="shared" si="13"/>
        <v/>
      </c>
      <c r="G59" s="68" t="str">
        <f t="shared" si="8"/>
        <v/>
      </c>
      <c r="H59" s="12" t="str">
        <f t="shared" si="1"/>
        <v/>
      </c>
      <c r="I59" s="15" t="str">
        <f t="shared" si="9"/>
        <v/>
      </c>
      <c r="J59" s="12" t="str">
        <f t="shared" si="10"/>
        <v/>
      </c>
      <c r="K59" s="12" t="str">
        <f t="shared" si="2"/>
        <v/>
      </c>
      <c r="L59" s="25">
        <v>43375</v>
      </c>
      <c r="M59" s="12"/>
      <c r="N59" s="12"/>
      <c r="O59" s="12" t="str">
        <f t="shared" si="14"/>
        <v/>
      </c>
      <c r="P59" s="15">
        <f t="shared" si="15"/>
        <v>44516</v>
      </c>
      <c r="Q59" s="16">
        <f t="shared" si="11"/>
        <v>11</v>
      </c>
      <c r="R59" s="15">
        <f t="shared" si="3"/>
        <v>44526</v>
      </c>
      <c r="S59" s="16">
        <f t="shared" si="4"/>
        <v>10</v>
      </c>
      <c r="V59" s="15">
        <f t="shared" si="16"/>
        <v>9</v>
      </c>
      <c r="W59" s="11"/>
      <c r="X59" s="11"/>
      <c r="Y59" s="11"/>
      <c r="Z59" s="11"/>
      <c r="AE59" s="19">
        <v>47</v>
      </c>
    </row>
    <row r="60" spans="1:31" hidden="1">
      <c r="A60" s="8">
        <v>37</v>
      </c>
      <c r="B60" s="8">
        <f t="shared" si="6"/>
        <v>37</v>
      </c>
      <c r="C60" s="67" t="str">
        <f t="shared" si="0"/>
        <v/>
      </c>
      <c r="D60" s="6" t="str">
        <f t="shared" si="7"/>
        <v/>
      </c>
      <c r="E60" s="10" t="str">
        <f t="shared" si="12"/>
        <v/>
      </c>
      <c r="F60" s="10" t="str">
        <f t="shared" si="13"/>
        <v/>
      </c>
      <c r="G60" s="68" t="str">
        <f t="shared" si="8"/>
        <v/>
      </c>
      <c r="H60" s="12" t="str">
        <f t="shared" si="1"/>
        <v/>
      </c>
      <c r="I60" s="15" t="str">
        <f t="shared" si="9"/>
        <v/>
      </c>
      <c r="J60" s="12" t="str">
        <f t="shared" si="10"/>
        <v/>
      </c>
      <c r="K60" s="12" t="str">
        <f t="shared" si="2"/>
        <v/>
      </c>
      <c r="L60" s="25">
        <v>43376</v>
      </c>
      <c r="M60" s="12"/>
      <c r="N60" s="12"/>
      <c r="O60" s="12" t="str">
        <f t="shared" si="14"/>
        <v/>
      </c>
      <c r="P60" s="15">
        <f t="shared" si="15"/>
        <v>44546</v>
      </c>
      <c r="Q60" s="16">
        <f t="shared" si="11"/>
        <v>12</v>
      </c>
      <c r="R60" s="15">
        <f t="shared" si="3"/>
        <v>44556</v>
      </c>
      <c r="S60" s="16">
        <f t="shared" si="4"/>
        <v>10</v>
      </c>
      <c r="V60" s="15">
        <f t="shared" si="16"/>
        <v>10</v>
      </c>
      <c r="W60" s="11"/>
      <c r="X60" s="11"/>
      <c r="Y60" s="11"/>
      <c r="Z60" s="11"/>
      <c r="AE60" s="19">
        <v>48</v>
      </c>
    </row>
    <row r="61" spans="1:31" hidden="1">
      <c r="A61" s="8">
        <v>38</v>
      </c>
      <c r="B61" s="8">
        <f t="shared" si="6"/>
        <v>38</v>
      </c>
      <c r="C61" s="67" t="str">
        <f t="shared" si="0"/>
        <v/>
      </c>
      <c r="D61" s="6" t="str">
        <f t="shared" si="7"/>
        <v/>
      </c>
      <c r="E61" s="10" t="str">
        <f t="shared" si="12"/>
        <v/>
      </c>
      <c r="F61" s="10" t="str">
        <f t="shared" si="13"/>
        <v/>
      </c>
      <c r="G61" s="68" t="str">
        <f t="shared" si="8"/>
        <v/>
      </c>
      <c r="H61" s="12" t="str">
        <f t="shared" si="1"/>
        <v/>
      </c>
      <c r="I61" s="15" t="str">
        <f t="shared" si="9"/>
        <v/>
      </c>
      <c r="J61" s="12" t="str">
        <f t="shared" si="10"/>
        <v/>
      </c>
      <c r="K61" s="12" t="str">
        <f t="shared" si="2"/>
        <v/>
      </c>
      <c r="L61" s="25">
        <v>43377</v>
      </c>
      <c r="M61" s="12"/>
      <c r="N61" s="12"/>
      <c r="O61" s="12" t="str">
        <f t="shared" si="14"/>
        <v/>
      </c>
      <c r="P61" s="15">
        <f t="shared" si="15"/>
        <v>44577</v>
      </c>
      <c r="Q61" s="16">
        <f t="shared" si="11"/>
        <v>1</v>
      </c>
      <c r="R61" s="15">
        <f t="shared" si="3"/>
        <v>44587</v>
      </c>
      <c r="S61" s="16">
        <f t="shared" si="4"/>
        <v>10</v>
      </c>
      <c r="V61" s="15">
        <f t="shared" si="16"/>
        <v>11</v>
      </c>
      <c r="W61" s="11"/>
      <c r="X61" s="11"/>
      <c r="Y61" s="11"/>
      <c r="Z61" s="11"/>
    </row>
    <row r="62" spans="1:31" hidden="1">
      <c r="A62" s="8">
        <v>39</v>
      </c>
      <c r="B62" s="8">
        <f t="shared" si="6"/>
        <v>39</v>
      </c>
      <c r="C62" s="67" t="str">
        <f t="shared" si="0"/>
        <v/>
      </c>
      <c r="D62" s="6" t="str">
        <f t="shared" si="7"/>
        <v/>
      </c>
      <c r="E62" s="10" t="str">
        <f t="shared" si="12"/>
        <v/>
      </c>
      <c r="F62" s="10" t="str">
        <f t="shared" si="13"/>
        <v/>
      </c>
      <c r="G62" s="68" t="str">
        <f t="shared" si="8"/>
        <v/>
      </c>
      <c r="H62" s="12" t="str">
        <f t="shared" si="1"/>
        <v/>
      </c>
      <c r="I62" s="15" t="str">
        <f t="shared" si="9"/>
        <v/>
      </c>
      <c r="J62" s="12" t="str">
        <f t="shared" si="10"/>
        <v/>
      </c>
      <c r="K62" s="12" t="str">
        <f t="shared" si="2"/>
        <v/>
      </c>
      <c r="L62" s="25">
        <v>43378</v>
      </c>
      <c r="M62" s="12"/>
      <c r="N62" s="12"/>
      <c r="O62" s="12" t="str">
        <f t="shared" si="14"/>
        <v/>
      </c>
      <c r="P62" s="15">
        <f t="shared" si="15"/>
        <v>44608</v>
      </c>
      <c r="Q62" s="16">
        <f t="shared" si="11"/>
        <v>2</v>
      </c>
      <c r="R62" s="15">
        <f t="shared" si="3"/>
        <v>44618</v>
      </c>
      <c r="S62" s="16">
        <f t="shared" si="4"/>
        <v>10</v>
      </c>
      <c r="V62" s="15">
        <f t="shared" si="16"/>
        <v>12</v>
      </c>
      <c r="W62" s="11"/>
      <c r="X62" s="11"/>
      <c r="Y62" s="11"/>
      <c r="Z62" s="11"/>
    </row>
    <row r="63" spans="1:31" hidden="1">
      <c r="A63" s="8">
        <v>40</v>
      </c>
      <c r="B63" s="8">
        <f t="shared" si="6"/>
        <v>40</v>
      </c>
      <c r="C63" s="67" t="str">
        <f t="shared" si="0"/>
        <v/>
      </c>
      <c r="D63" s="6" t="str">
        <f t="shared" si="7"/>
        <v/>
      </c>
      <c r="E63" s="10" t="str">
        <f t="shared" si="12"/>
        <v/>
      </c>
      <c r="F63" s="10" t="str">
        <f t="shared" si="13"/>
        <v/>
      </c>
      <c r="G63" s="68" t="str">
        <f t="shared" si="8"/>
        <v/>
      </c>
      <c r="H63" s="12" t="str">
        <f t="shared" si="1"/>
        <v/>
      </c>
      <c r="I63" s="15" t="str">
        <f t="shared" si="9"/>
        <v/>
      </c>
      <c r="J63" s="12" t="str">
        <f t="shared" si="10"/>
        <v/>
      </c>
      <c r="K63" s="12" t="str">
        <f t="shared" si="2"/>
        <v/>
      </c>
      <c r="L63" s="25">
        <v>43379</v>
      </c>
      <c r="M63" s="12"/>
      <c r="N63" s="12"/>
      <c r="O63" s="12" t="str">
        <f t="shared" si="14"/>
        <v/>
      </c>
      <c r="P63" s="15">
        <f t="shared" si="15"/>
        <v>44636</v>
      </c>
      <c r="Q63" s="16">
        <f t="shared" si="11"/>
        <v>3</v>
      </c>
      <c r="R63" s="15">
        <f t="shared" si="3"/>
        <v>44646</v>
      </c>
      <c r="S63" s="16">
        <f t="shared" si="4"/>
        <v>10</v>
      </c>
      <c r="V63" s="15">
        <f t="shared" si="16"/>
        <v>13</v>
      </c>
      <c r="W63" s="11"/>
      <c r="X63" s="11"/>
      <c r="Y63" s="11"/>
      <c r="Z63" s="11"/>
    </row>
    <row r="64" spans="1:31" hidden="1">
      <c r="A64" s="8">
        <v>41</v>
      </c>
      <c r="B64" s="8">
        <f t="shared" si="6"/>
        <v>41</v>
      </c>
      <c r="C64" s="67" t="str">
        <f t="shared" si="0"/>
        <v/>
      </c>
      <c r="D64" s="6" t="str">
        <f t="shared" si="7"/>
        <v/>
      </c>
      <c r="E64" s="10" t="str">
        <f t="shared" si="12"/>
        <v/>
      </c>
      <c r="F64" s="10" t="str">
        <f t="shared" si="13"/>
        <v/>
      </c>
      <c r="G64" s="68" t="str">
        <f t="shared" si="8"/>
        <v/>
      </c>
      <c r="H64" s="12" t="str">
        <f t="shared" si="1"/>
        <v/>
      </c>
      <c r="I64" s="15" t="str">
        <f t="shared" si="9"/>
        <v/>
      </c>
      <c r="J64" s="12" t="str">
        <f t="shared" si="10"/>
        <v/>
      </c>
      <c r="K64" s="12" t="str">
        <f t="shared" si="2"/>
        <v/>
      </c>
      <c r="L64" s="25">
        <v>43380</v>
      </c>
      <c r="M64" s="12"/>
      <c r="N64" s="12"/>
      <c r="O64" s="12" t="str">
        <f t="shared" si="14"/>
        <v/>
      </c>
      <c r="P64" s="15">
        <f t="shared" si="15"/>
        <v>44667</v>
      </c>
      <c r="Q64" s="16">
        <f t="shared" si="11"/>
        <v>4</v>
      </c>
      <c r="R64" s="15">
        <f t="shared" si="3"/>
        <v>44677</v>
      </c>
      <c r="S64" s="16">
        <f t="shared" si="4"/>
        <v>10</v>
      </c>
      <c r="V64" s="15">
        <f t="shared" si="16"/>
        <v>14</v>
      </c>
      <c r="W64" s="11"/>
      <c r="X64" s="11"/>
      <c r="Y64" s="11"/>
      <c r="Z64" s="11"/>
    </row>
    <row r="65" spans="1:26" hidden="1">
      <c r="A65" s="8">
        <v>42</v>
      </c>
      <c r="B65" s="8">
        <f t="shared" si="6"/>
        <v>42</v>
      </c>
      <c r="C65" s="67" t="str">
        <f t="shared" si="0"/>
        <v/>
      </c>
      <c r="D65" s="6" t="str">
        <f t="shared" si="7"/>
        <v/>
      </c>
      <c r="E65" s="10" t="str">
        <f t="shared" si="12"/>
        <v/>
      </c>
      <c r="F65" s="10" t="str">
        <f t="shared" si="13"/>
        <v/>
      </c>
      <c r="G65" s="68" t="str">
        <f t="shared" si="8"/>
        <v/>
      </c>
      <c r="H65" s="12" t="str">
        <f t="shared" si="1"/>
        <v/>
      </c>
      <c r="I65" s="15" t="str">
        <f t="shared" si="9"/>
        <v/>
      </c>
      <c r="J65" s="12" t="str">
        <f t="shared" si="10"/>
        <v/>
      </c>
      <c r="K65" s="12" t="str">
        <f t="shared" si="2"/>
        <v/>
      </c>
      <c r="L65" s="25">
        <v>43381</v>
      </c>
      <c r="M65" s="12"/>
      <c r="N65" s="12"/>
      <c r="O65" s="12" t="str">
        <f t="shared" si="14"/>
        <v/>
      </c>
      <c r="P65" s="15">
        <f t="shared" si="15"/>
        <v>44697</v>
      </c>
      <c r="Q65" s="16">
        <f t="shared" si="11"/>
        <v>5</v>
      </c>
      <c r="R65" s="15">
        <f t="shared" si="3"/>
        <v>44707</v>
      </c>
      <c r="S65" s="16">
        <f t="shared" si="4"/>
        <v>10</v>
      </c>
      <c r="V65" s="15">
        <f t="shared" si="16"/>
        <v>15</v>
      </c>
      <c r="W65" s="11"/>
      <c r="X65" s="11"/>
      <c r="Y65" s="11"/>
      <c r="Z65" s="11"/>
    </row>
    <row r="66" spans="1:26" hidden="1">
      <c r="A66" s="8">
        <v>43</v>
      </c>
      <c r="B66" s="8">
        <f t="shared" si="6"/>
        <v>43</v>
      </c>
      <c r="C66" s="67" t="str">
        <f t="shared" si="0"/>
        <v/>
      </c>
      <c r="D66" s="6" t="str">
        <f t="shared" si="7"/>
        <v/>
      </c>
      <c r="E66" s="10" t="str">
        <f t="shared" si="12"/>
        <v/>
      </c>
      <c r="F66" s="10" t="str">
        <f t="shared" si="13"/>
        <v/>
      </c>
      <c r="G66" s="68" t="str">
        <f t="shared" si="8"/>
        <v/>
      </c>
      <c r="H66" s="12" t="str">
        <f t="shared" si="1"/>
        <v/>
      </c>
      <c r="I66" s="15" t="str">
        <f t="shared" si="9"/>
        <v/>
      </c>
      <c r="J66" s="12" t="str">
        <f t="shared" si="10"/>
        <v/>
      </c>
      <c r="K66" s="12" t="str">
        <f t="shared" si="2"/>
        <v/>
      </c>
      <c r="L66" s="25">
        <v>43382</v>
      </c>
      <c r="M66" s="12"/>
      <c r="N66" s="12"/>
      <c r="O66" s="12" t="str">
        <f t="shared" si="14"/>
        <v/>
      </c>
      <c r="P66" s="15">
        <f t="shared" si="15"/>
        <v>44728</v>
      </c>
      <c r="Q66" s="16">
        <f t="shared" si="11"/>
        <v>6</v>
      </c>
      <c r="R66" s="15">
        <f t="shared" si="3"/>
        <v>44738</v>
      </c>
      <c r="S66" s="16">
        <f t="shared" si="4"/>
        <v>10</v>
      </c>
      <c r="V66" s="15">
        <f t="shared" si="16"/>
        <v>16</v>
      </c>
      <c r="W66" s="11"/>
      <c r="X66" s="11"/>
      <c r="Y66" s="11"/>
      <c r="Z66" s="11"/>
    </row>
    <row r="67" spans="1:26" hidden="1">
      <c r="A67" s="8">
        <v>44</v>
      </c>
      <c r="B67" s="8">
        <f t="shared" si="6"/>
        <v>44</v>
      </c>
      <c r="C67" s="67" t="str">
        <f t="shared" si="0"/>
        <v/>
      </c>
      <c r="D67" s="6" t="str">
        <f t="shared" si="7"/>
        <v/>
      </c>
      <c r="E67" s="10" t="str">
        <f t="shared" si="12"/>
        <v/>
      </c>
      <c r="F67" s="10" t="str">
        <f t="shared" si="13"/>
        <v/>
      </c>
      <c r="G67" s="68" t="str">
        <f t="shared" si="8"/>
        <v/>
      </c>
      <c r="H67" s="12" t="str">
        <f t="shared" si="1"/>
        <v/>
      </c>
      <c r="I67" s="15" t="str">
        <f t="shared" si="9"/>
        <v/>
      </c>
      <c r="J67" s="12" t="str">
        <f t="shared" si="10"/>
        <v/>
      </c>
      <c r="K67" s="12" t="str">
        <f t="shared" si="2"/>
        <v/>
      </c>
      <c r="L67" s="25">
        <v>43383</v>
      </c>
      <c r="M67" s="12"/>
      <c r="N67" s="12"/>
      <c r="O67" s="12" t="str">
        <f t="shared" si="14"/>
        <v/>
      </c>
      <c r="P67" s="15">
        <f t="shared" si="15"/>
        <v>44758</v>
      </c>
      <c r="Q67" s="16">
        <f t="shared" si="11"/>
        <v>7</v>
      </c>
      <c r="R67" s="15">
        <f t="shared" si="3"/>
        <v>44768</v>
      </c>
      <c r="S67" s="16">
        <f t="shared" si="4"/>
        <v>10</v>
      </c>
      <c r="V67" s="15">
        <f t="shared" si="16"/>
        <v>17</v>
      </c>
      <c r="W67" s="11"/>
      <c r="X67" s="11"/>
      <c r="Y67" s="11"/>
      <c r="Z67" s="11"/>
    </row>
    <row r="68" spans="1:26" hidden="1">
      <c r="A68" s="8">
        <v>45</v>
      </c>
      <c r="B68" s="8">
        <f t="shared" si="6"/>
        <v>45</v>
      </c>
      <c r="C68" s="67" t="str">
        <f t="shared" si="0"/>
        <v/>
      </c>
      <c r="D68" s="6" t="str">
        <f t="shared" si="7"/>
        <v/>
      </c>
      <c r="E68" s="10" t="str">
        <f t="shared" si="12"/>
        <v/>
      </c>
      <c r="F68" s="10" t="str">
        <f t="shared" si="13"/>
        <v/>
      </c>
      <c r="G68" s="68" t="str">
        <f t="shared" si="8"/>
        <v/>
      </c>
      <c r="H68" s="12" t="str">
        <f t="shared" si="1"/>
        <v/>
      </c>
      <c r="I68" s="15" t="str">
        <f t="shared" si="9"/>
        <v/>
      </c>
      <c r="J68" s="12" t="str">
        <f t="shared" si="10"/>
        <v/>
      </c>
      <c r="K68" s="12" t="str">
        <f t="shared" si="2"/>
        <v/>
      </c>
      <c r="L68" s="25">
        <v>43384</v>
      </c>
      <c r="M68" s="12"/>
      <c r="N68" s="12"/>
      <c r="O68" s="12" t="str">
        <f t="shared" si="14"/>
        <v/>
      </c>
      <c r="P68" s="15">
        <f t="shared" si="15"/>
        <v>44789</v>
      </c>
      <c r="Q68" s="16">
        <f t="shared" si="11"/>
        <v>8</v>
      </c>
      <c r="R68" s="15">
        <f t="shared" si="3"/>
        <v>44799</v>
      </c>
      <c r="S68" s="16">
        <f t="shared" si="4"/>
        <v>10</v>
      </c>
      <c r="V68" s="15">
        <f t="shared" si="16"/>
        <v>18</v>
      </c>
      <c r="W68" s="11"/>
      <c r="X68" s="11"/>
      <c r="Y68" s="11"/>
      <c r="Z68" s="11"/>
    </row>
    <row r="69" spans="1:26" hidden="1">
      <c r="A69" s="8">
        <v>46</v>
      </c>
      <c r="B69" s="8">
        <f t="shared" si="6"/>
        <v>46</v>
      </c>
      <c r="C69" s="67" t="str">
        <f t="shared" si="0"/>
        <v/>
      </c>
      <c r="D69" s="6" t="str">
        <f t="shared" si="7"/>
        <v/>
      </c>
      <c r="E69" s="10" t="str">
        <f t="shared" si="12"/>
        <v/>
      </c>
      <c r="F69" s="10" t="str">
        <f t="shared" si="13"/>
        <v/>
      </c>
      <c r="G69" s="68" t="str">
        <f t="shared" si="8"/>
        <v/>
      </c>
      <c r="H69" s="12" t="str">
        <f t="shared" si="1"/>
        <v/>
      </c>
      <c r="I69" s="15" t="str">
        <f t="shared" si="9"/>
        <v/>
      </c>
      <c r="J69" s="12" t="str">
        <f t="shared" si="10"/>
        <v/>
      </c>
      <c r="K69" s="12" t="str">
        <f t="shared" si="2"/>
        <v/>
      </c>
      <c r="L69" s="25">
        <v>43385</v>
      </c>
      <c r="M69" s="12"/>
      <c r="N69" s="12"/>
      <c r="O69" s="12" t="str">
        <f t="shared" si="14"/>
        <v/>
      </c>
      <c r="P69" s="15">
        <f t="shared" si="15"/>
        <v>44820</v>
      </c>
      <c r="Q69" s="16">
        <f t="shared" si="11"/>
        <v>9</v>
      </c>
      <c r="R69" s="15">
        <f t="shared" si="3"/>
        <v>44830</v>
      </c>
      <c r="S69" s="16">
        <f t="shared" si="4"/>
        <v>10</v>
      </c>
      <c r="V69" s="15">
        <f t="shared" si="16"/>
        <v>19</v>
      </c>
      <c r="W69" s="11"/>
      <c r="X69" s="11"/>
      <c r="Y69" s="11"/>
      <c r="Z69" s="11"/>
    </row>
    <row r="70" spans="1:26" hidden="1">
      <c r="A70" s="8">
        <v>47</v>
      </c>
      <c r="B70" s="8">
        <f t="shared" si="6"/>
        <v>47</v>
      </c>
      <c r="C70" s="67" t="str">
        <f t="shared" si="0"/>
        <v/>
      </c>
      <c r="D70" s="6" t="str">
        <f t="shared" si="7"/>
        <v/>
      </c>
      <c r="E70" s="10" t="str">
        <f t="shared" si="12"/>
        <v/>
      </c>
      <c r="F70" s="10" t="str">
        <f t="shared" si="13"/>
        <v/>
      </c>
      <c r="G70" s="68" t="str">
        <f t="shared" si="8"/>
        <v/>
      </c>
      <c r="H70" s="12" t="str">
        <f t="shared" si="1"/>
        <v/>
      </c>
      <c r="I70" s="15" t="str">
        <f t="shared" si="9"/>
        <v/>
      </c>
      <c r="J70" s="12" t="str">
        <f t="shared" si="10"/>
        <v/>
      </c>
      <c r="K70" s="12" t="str">
        <f t="shared" si="2"/>
        <v/>
      </c>
      <c r="L70" s="25">
        <v>43386</v>
      </c>
      <c r="M70" s="12"/>
      <c r="N70" s="12"/>
      <c r="O70" s="12" t="str">
        <f t="shared" si="14"/>
        <v/>
      </c>
      <c r="P70" s="15">
        <f t="shared" si="15"/>
        <v>44850</v>
      </c>
      <c r="Q70" s="16">
        <f t="shared" si="11"/>
        <v>10</v>
      </c>
      <c r="R70" s="15">
        <f t="shared" si="3"/>
        <v>44860</v>
      </c>
      <c r="S70" s="16">
        <f t="shared" si="4"/>
        <v>10</v>
      </c>
      <c r="V70" s="15">
        <f t="shared" si="16"/>
        <v>20</v>
      </c>
      <c r="W70" s="11"/>
      <c r="X70" s="11"/>
      <c r="Y70" s="11"/>
      <c r="Z70" s="11"/>
    </row>
    <row r="71" spans="1:26" hidden="1">
      <c r="A71" s="8">
        <v>48</v>
      </c>
      <c r="B71" s="8">
        <f t="shared" si="6"/>
        <v>48</v>
      </c>
      <c r="C71" s="67" t="str">
        <f t="shared" si="0"/>
        <v/>
      </c>
      <c r="D71" s="6" t="str">
        <f t="shared" si="7"/>
        <v/>
      </c>
      <c r="E71" s="10" t="str">
        <f t="shared" si="12"/>
        <v/>
      </c>
      <c r="F71" s="10" t="str">
        <f t="shared" si="13"/>
        <v/>
      </c>
      <c r="G71" s="68" t="str">
        <f t="shared" si="8"/>
        <v/>
      </c>
      <c r="H71" s="12" t="str">
        <f t="shared" si="1"/>
        <v/>
      </c>
      <c r="I71" s="15" t="str">
        <f t="shared" si="9"/>
        <v/>
      </c>
      <c r="J71" s="12" t="str">
        <f t="shared" si="10"/>
        <v/>
      </c>
      <c r="K71" s="12" t="str">
        <f t="shared" si="2"/>
        <v/>
      </c>
      <c r="L71" s="25">
        <v>43387</v>
      </c>
      <c r="M71" s="12"/>
      <c r="N71" s="12"/>
      <c r="O71" s="12" t="str">
        <f t="shared" si="14"/>
        <v/>
      </c>
      <c r="P71" s="15">
        <f t="shared" si="15"/>
        <v>44881</v>
      </c>
      <c r="Q71" s="16">
        <f t="shared" si="11"/>
        <v>11</v>
      </c>
      <c r="R71" s="15">
        <f t="shared" si="3"/>
        <v>44891</v>
      </c>
      <c r="S71" s="16">
        <f t="shared" si="4"/>
        <v>10</v>
      </c>
      <c r="V71" s="15">
        <f t="shared" si="16"/>
        <v>21</v>
      </c>
      <c r="W71" s="11"/>
      <c r="X71" s="11"/>
      <c r="Y71" s="11"/>
      <c r="Z71" s="11"/>
    </row>
    <row r="72" spans="1:26" hidden="1">
      <c r="C72" s="67"/>
      <c r="D72" s="6"/>
      <c r="E72" s="69" t="s">
        <v>15</v>
      </c>
      <c r="F72" s="70">
        <f>SUBTOTAL(9,F23:F71)</f>
        <v>180.88669950738912</v>
      </c>
      <c r="G72" s="70">
        <f t="shared" ref="G72:H72" si="17">SUBTOTAL(9,G23:G71)</f>
        <v>5000.0000000000018</v>
      </c>
      <c r="H72" s="70">
        <f t="shared" si="17"/>
        <v>5180.8866995073913</v>
      </c>
      <c r="I72" s="14"/>
      <c r="J72" s="71">
        <f>SUBTOTAL(9,J24:J71)</f>
        <v>41.808866995073913</v>
      </c>
      <c r="K72" s="71">
        <f>+J72+H72</f>
        <v>5222.6955665024652</v>
      </c>
      <c r="L72" s="25">
        <v>43388</v>
      </c>
      <c r="M72" s="12"/>
      <c r="N72" s="12"/>
      <c r="O72" s="12"/>
      <c r="S72" s="16"/>
      <c r="V72" s="15">
        <f t="shared" si="16"/>
        <v>22</v>
      </c>
      <c r="W72" s="11"/>
      <c r="X72" s="11"/>
      <c r="Y72" s="11"/>
      <c r="Z72" s="11"/>
    </row>
    <row r="73" spans="1:26" hidden="1">
      <c r="C73" s="67"/>
      <c r="D73" s="6"/>
      <c r="F73" s="10"/>
      <c r="G73" s="12"/>
      <c r="H73" s="12"/>
      <c r="I73" s="15"/>
      <c r="K73" s="12"/>
      <c r="L73" s="25">
        <v>43389</v>
      </c>
      <c r="M73" s="12"/>
      <c r="N73" s="12"/>
      <c r="O73" s="12"/>
      <c r="S73" s="16"/>
      <c r="V73" s="15">
        <f t="shared" si="16"/>
        <v>23</v>
      </c>
      <c r="W73" s="11"/>
      <c r="X73" s="11"/>
      <c r="Y73" s="11"/>
      <c r="Z73" s="11"/>
    </row>
    <row r="74" spans="1:26">
      <c r="C74" s="67"/>
      <c r="D74" s="6"/>
      <c r="F74" s="10"/>
      <c r="G74" s="12"/>
      <c r="H74" s="12"/>
      <c r="I74" s="15"/>
      <c r="K74" s="12"/>
      <c r="L74" s="25">
        <v>43390</v>
      </c>
      <c r="M74" s="12"/>
      <c r="N74" s="12"/>
      <c r="O74" s="12"/>
      <c r="S74" s="16"/>
      <c r="V74" s="15">
        <f t="shared" si="16"/>
        <v>24</v>
      </c>
      <c r="W74" s="11"/>
      <c r="X74" s="11"/>
      <c r="Y74" s="11"/>
      <c r="Z74" s="11"/>
    </row>
    <row r="75" spans="1:26">
      <c r="C75" s="67"/>
      <c r="D75" s="6"/>
      <c r="F75" s="10"/>
      <c r="G75" s="12"/>
      <c r="H75" s="12"/>
      <c r="I75" s="15"/>
      <c r="K75" s="12"/>
      <c r="L75" s="25">
        <v>43391</v>
      </c>
      <c r="M75" s="12"/>
      <c r="N75" s="12"/>
      <c r="O75" s="12"/>
      <c r="S75" s="16"/>
      <c r="V75" s="15">
        <f t="shared" si="16"/>
        <v>25</v>
      </c>
      <c r="W75" s="11"/>
      <c r="X75" s="11"/>
      <c r="Y75" s="11"/>
      <c r="Z75" s="11"/>
    </row>
    <row r="76" spans="1:26">
      <c r="C76" s="67"/>
      <c r="D76" s="6"/>
      <c r="F76" s="10"/>
      <c r="G76" s="12"/>
      <c r="H76" s="12"/>
      <c r="I76" s="15"/>
      <c r="K76" s="12"/>
      <c r="L76" s="25">
        <v>43392</v>
      </c>
      <c r="M76" s="12"/>
      <c r="N76" s="12"/>
      <c r="O76" s="12"/>
      <c r="S76" s="16"/>
      <c r="V76" s="15">
        <f t="shared" si="16"/>
        <v>26</v>
      </c>
      <c r="W76" s="11"/>
      <c r="X76" s="11"/>
      <c r="Y76" s="11"/>
      <c r="Z76" s="11"/>
    </row>
    <row r="77" spans="1:26">
      <c r="C77" s="67"/>
      <c r="D77" s="6"/>
      <c r="F77" s="10"/>
      <c r="G77" s="12"/>
      <c r="H77" s="12"/>
      <c r="I77" s="15"/>
      <c r="K77" s="12"/>
      <c r="L77" s="25">
        <v>43393</v>
      </c>
      <c r="M77" s="12"/>
      <c r="N77" s="12"/>
      <c r="O77" s="12"/>
      <c r="S77" s="16"/>
      <c r="V77" s="15">
        <f t="shared" si="16"/>
        <v>27</v>
      </c>
      <c r="W77" s="11"/>
      <c r="X77" s="11"/>
      <c r="Y77" s="11"/>
      <c r="Z77" s="11"/>
    </row>
    <row r="78" spans="1:26">
      <c r="C78" s="67"/>
      <c r="D78" s="6"/>
      <c r="F78" s="10"/>
      <c r="G78" s="12"/>
      <c r="H78" s="12"/>
      <c r="I78" s="15"/>
      <c r="K78" s="12"/>
      <c r="L78" s="25">
        <v>43394</v>
      </c>
      <c r="M78" s="12"/>
      <c r="N78" s="12"/>
      <c r="O78" s="12"/>
      <c r="S78" s="16"/>
      <c r="V78" s="15">
        <f t="shared" si="16"/>
        <v>28</v>
      </c>
      <c r="W78" s="11"/>
      <c r="X78" s="11"/>
      <c r="Y78" s="11"/>
      <c r="Z78" s="11"/>
    </row>
    <row r="79" spans="1:26">
      <c r="C79" s="67"/>
      <c r="D79" s="6"/>
      <c r="F79" s="10"/>
      <c r="G79" s="12"/>
      <c r="H79" s="12"/>
      <c r="I79" s="15"/>
      <c r="K79" s="12"/>
      <c r="L79" s="25">
        <v>43395</v>
      </c>
      <c r="M79" s="12"/>
      <c r="N79" s="12"/>
      <c r="O79" s="12"/>
      <c r="S79" s="16"/>
      <c r="V79" s="15">
        <f t="shared" ref="V79:V126" si="18">+V78+1</f>
        <v>29</v>
      </c>
      <c r="W79" s="11"/>
      <c r="X79" s="11"/>
      <c r="Y79" s="11"/>
      <c r="Z79" s="11"/>
    </row>
    <row r="80" spans="1:26">
      <c r="C80" s="67"/>
      <c r="D80" s="6"/>
      <c r="F80" s="10"/>
      <c r="G80" s="12"/>
      <c r="H80" s="12"/>
      <c r="I80" s="15"/>
      <c r="K80" s="12"/>
      <c r="L80" s="25">
        <v>43396</v>
      </c>
      <c r="M80" s="12"/>
      <c r="N80" s="12"/>
      <c r="O80" s="12"/>
      <c r="S80" s="16"/>
      <c r="V80" s="15">
        <f t="shared" si="18"/>
        <v>30</v>
      </c>
      <c r="W80" s="11"/>
      <c r="X80" s="11"/>
      <c r="Y80" s="11"/>
      <c r="Z80" s="11"/>
    </row>
    <row r="81" spans="3:26">
      <c r="C81" s="67"/>
      <c r="D81" s="6"/>
      <c r="F81" s="10"/>
      <c r="G81" s="12"/>
      <c r="H81" s="12"/>
      <c r="I81" s="15"/>
      <c r="K81" s="12"/>
      <c r="L81" s="25">
        <v>43397</v>
      </c>
      <c r="M81" s="12"/>
      <c r="N81" s="12"/>
      <c r="O81" s="12"/>
      <c r="S81" s="16"/>
      <c r="V81" s="15">
        <f t="shared" si="18"/>
        <v>31</v>
      </c>
      <c r="W81" s="11"/>
      <c r="X81" s="11"/>
      <c r="Y81" s="11"/>
      <c r="Z81" s="11"/>
    </row>
    <row r="82" spans="3:26">
      <c r="C82" s="67"/>
      <c r="D82" s="6"/>
      <c r="F82" s="10"/>
      <c r="G82" s="12"/>
      <c r="H82" s="12"/>
      <c r="I82" s="15"/>
      <c r="K82" s="12"/>
      <c r="L82" s="25">
        <v>43398</v>
      </c>
      <c r="M82" s="12"/>
      <c r="N82" s="12"/>
      <c r="O82" s="12"/>
      <c r="S82" s="16"/>
      <c r="V82" s="15">
        <f t="shared" si="18"/>
        <v>32</v>
      </c>
      <c r="W82" s="11"/>
      <c r="X82" s="11"/>
      <c r="Y82" s="11"/>
      <c r="Z82" s="11"/>
    </row>
    <row r="83" spans="3:26">
      <c r="C83" s="67"/>
      <c r="D83" s="6"/>
      <c r="F83" s="10"/>
      <c r="G83" s="12"/>
      <c r="H83" s="12"/>
      <c r="I83" s="15"/>
      <c r="K83" s="12"/>
      <c r="L83" s="25">
        <v>43399</v>
      </c>
      <c r="M83" s="12"/>
      <c r="N83" s="12"/>
      <c r="O83" s="12"/>
      <c r="S83" s="16"/>
      <c r="V83" s="15">
        <f t="shared" si="18"/>
        <v>33</v>
      </c>
      <c r="W83" s="11"/>
      <c r="X83" s="11"/>
      <c r="Y83" s="11"/>
      <c r="Z83" s="11"/>
    </row>
    <row r="84" spans="3:26">
      <c r="C84" s="67"/>
      <c r="D84" s="6"/>
      <c r="F84" s="10"/>
      <c r="G84" s="12"/>
      <c r="H84" s="12"/>
      <c r="I84" s="15"/>
      <c r="K84" s="12"/>
      <c r="L84" s="25">
        <v>43400</v>
      </c>
      <c r="M84" s="12"/>
      <c r="N84" s="12"/>
      <c r="O84" s="12"/>
      <c r="S84" s="16"/>
      <c r="V84" s="15">
        <f t="shared" si="18"/>
        <v>34</v>
      </c>
      <c r="W84" s="11"/>
      <c r="X84" s="11"/>
      <c r="Y84" s="11"/>
      <c r="Z84" s="11"/>
    </row>
    <row r="85" spans="3:26">
      <c r="C85" s="67"/>
      <c r="D85" s="6"/>
      <c r="F85" s="10"/>
      <c r="G85" s="12"/>
      <c r="H85" s="12"/>
      <c r="I85" s="15"/>
      <c r="K85" s="12"/>
      <c r="L85" s="25">
        <v>43401</v>
      </c>
      <c r="M85" s="12"/>
      <c r="N85" s="12"/>
      <c r="O85" s="12"/>
      <c r="S85" s="16"/>
      <c r="V85" s="15">
        <f t="shared" si="18"/>
        <v>35</v>
      </c>
      <c r="W85" s="11"/>
      <c r="X85" s="11"/>
      <c r="Y85" s="11"/>
      <c r="Z85" s="11"/>
    </row>
    <row r="86" spans="3:26">
      <c r="C86" s="67"/>
      <c r="D86" s="6"/>
      <c r="F86" s="10"/>
      <c r="G86" s="12"/>
      <c r="H86" s="12"/>
      <c r="I86" s="15"/>
      <c r="K86" s="12"/>
      <c r="L86" s="25">
        <v>43402</v>
      </c>
      <c r="M86" s="12"/>
      <c r="N86" s="12"/>
      <c r="O86" s="12"/>
      <c r="S86" s="16"/>
      <c r="V86" s="15">
        <f t="shared" si="18"/>
        <v>36</v>
      </c>
      <c r="W86" s="11"/>
      <c r="X86" s="11"/>
      <c r="Y86" s="11"/>
      <c r="Z86" s="11"/>
    </row>
    <row r="87" spans="3:26">
      <c r="C87" s="67"/>
      <c r="D87" s="6"/>
      <c r="F87" s="10"/>
      <c r="G87" s="12"/>
      <c r="H87" s="12"/>
      <c r="I87" s="15"/>
      <c r="K87" s="12"/>
      <c r="L87" s="25">
        <v>43403</v>
      </c>
      <c r="M87" s="12"/>
      <c r="N87" s="12"/>
      <c r="O87" s="12"/>
      <c r="S87" s="16"/>
      <c r="V87" s="15">
        <f t="shared" si="18"/>
        <v>37</v>
      </c>
      <c r="W87" s="11"/>
      <c r="X87" s="11"/>
      <c r="Y87" s="11"/>
      <c r="Z87" s="11"/>
    </row>
    <row r="88" spans="3:26">
      <c r="C88" s="67"/>
      <c r="D88" s="6"/>
      <c r="F88" s="10"/>
      <c r="G88" s="12"/>
      <c r="H88" s="12"/>
      <c r="I88" s="15"/>
      <c r="K88" s="12"/>
      <c r="L88" s="25">
        <v>43404</v>
      </c>
      <c r="M88" s="12"/>
      <c r="N88" s="12"/>
      <c r="O88" s="12"/>
      <c r="S88" s="16"/>
      <c r="V88" s="15">
        <f t="shared" si="18"/>
        <v>38</v>
      </c>
      <c r="W88" s="11"/>
      <c r="X88" s="11"/>
      <c r="Y88" s="11"/>
      <c r="Z88" s="11"/>
    </row>
    <row r="89" spans="3:26">
      <c r="C89" s="67"/>
      <c r="D89" s="6"/>
      <c r="F89" s="10"/>
      <c r="G89" s="12"/>
      <c r="H89" s="12"/>
      <c r="I89" s="15"/>
      <c r="K89" s="12"/>
      <c r="L89" s="25"/>
      <c r="M89" s="12"/>
      <c r="N89" s="12"/>
      <c r="O89" s="12"/>
      <c r="S89" s="16"/>
      <c r="V89" s="15">
        <f t="shared" si="18"/>
        <v>39</v>
      </c>
      <c r="W89" s="11"/>
      <c r="X89" s="11"/>
      <c r="Y89" s="11"/>
      <c r="Z89" s="11"/>
    </row>
    <row r="90" spans="3:26">
      <c r="C90" s="67"/>
      <c r="D90" s="6"/>
      <c r="F90" s="10"/>
      <c r="G90" s="12"/>
      <c r="H90" s="12"/>
      <c r="I90" s="15"/>
      <c r="K90" s="12"/>
      <c r="L90" s="25"/>
      <c r="M90" s="12"/>
      <c r="N90" s="12"/>
      <c r="O90" s="12"/>
      <c r="S90" s="16"/>
      <c r="V90" s="15">
        <f t="shared" si="18"/>
        <v>40</v>
      </c>
      <c r="W90" s="11"/>
      <c r="X90" s="11"/>
      <c r="Y90" s="11"/>
      <c r="Z90" s="11"/>
    </row>
    <row r="91" spans="3:26">
      <c r="C91" s="67"/>
      <c r="D91" s="6"/>
      <c r="F91" s="10"/>
      <c r="G91" s="12"/>
      <c r="H91" s="12"/>
      <c r="I91" s="15"/>
      <c r="K91" s="12"/>
      <c r="L91" s="25"/>
      <c r="M91" s="12"/>
      <c r="N91" s="12"/>
      <c r="O91" s="12"/>
      <c r="S91" s="16"/>
      <c r="V91" s="15">
        <f t="shared" si="18"/>
        <v>41</v>
      </c>
      <c r="W91" s="11"/>
      <c r="X91" s="11"/>
      <c r="Y91" s="11"/>
      <c r="Z91" s="11"/>
    </row>
    <row r="92" spans="3:26">
      <c r="C92" s="67"/>
      <c r="D92" s="6"/>
      <c r="F92" s="10"/>
      <c r="G92" s="12"/>
      <c r="H92" s="12"/>
      <c r="I92" s="15"/>
      <c r="K92" s="12"/>
      <c r="L92" s="25"/>
      <c r="M92" s="12"/>
      <c r="N92" s="12"/>
      <c r="O92" s="12"/>
      <c r="S92" s="16"/>
      <c r="V92" s="15">
        <f t="shared" si="18"/>
        <v>42</v>
      </c>
      <c r="W92" s="11"/>
      <c r="X92" s="11"/>
      <c r="Y92" s="11"/>
      <c r="Z92" s="11"/>
    </row>
    <row r="93" spans="3:26">
      <c r="C93" s="67"/>
      <c r="D93" s="6"/>
      <c r="F93" s="10"/>
      <c r="G93" s="12"/>
      <c r="H93" s="12"/>
      <c r="I93" s="15"/>
      <c r="K93" s="12"/>
      <c r="L93" s="25"/>
      <c r="M93" s="12"/>
      <c r="N93" s="12"/>
      <c r="O93" s="12"/>
      <c r="S93" s="16"/>
      <c r="V93" s="15">
        <f t="shared" si="18"/>
        <v>43</v>
      </c>
      <c r="W93" s="11"/>
      <c r="X93" s="11"/>
      <c r="Y93" s="11"/>
      <c r="Z93" s="11"/>
    </row>
    <row r="94" spans="3:26">
      <c r="C94" s="67"/>
      <c r="D94" s="6"/>
      <c r="F94" s="10"/>
      <c r="G94" s="12"/>
      <c r="H94" s="12"/>
      <c r="I94" s="15"/>
      <c r="K94" s="12"/>
      <c r="L94" s="25"/>
      <c r="M94" s="12"/>
      <c r="N94" s="12"/>
      <c r="O94" s="12"/>
      <c r="S94" s="16"/>
      <c r="V94" s="15">
        <f t="shared" si="18"/>
        <v>44</v>
      </c>
      <c r="W94" s="11"/>
      <c r="X94" s="11"/>
      <c r="Y94" s="11"/>
      <c r="Z94" s="11"/>
    </row>
    <row r="95" spans="3:26">
      <c r="C95" s="67"/>
      <c r="D95" s="6"/>
      <c r="F95" s="10"/>
      <c r="G95" s="12"/>
      <c r="H95" s="12"/>
      <c r="I95" s="15"/>
      <c r="K95" s="12"/>
      <c r="L95" s="25"/>
      <c r="M95" s="12"/>
      <c r="N95" s="12"/>
      <c r="O95" s="12"/>
      <c r="S95" s="16"/>
      <c r="V95" s="15">
        <f t="shared" si="18"/>
        <v>45</v>
      </c>
      <c r="W95" s="11"/>
      <c r="X95" s="11"/>
      <c r="Y95" s="11"/>
      <c r="Z95" s="11"/>
    </row>
    <row r="96" spans="3:26">
      <c r="C96" s="67"/>
      <c r="D96" s="6"/>
      <c r="F96" s="10"/>
      <c r="G96" s="12"/>
      <c r="H96" s="12"/>
      <c r="I96" s="15"/>
      <c r="K96" s="12"/>
      <c r="L96" s="25"/>
      <c r="M96" s="12"/>
      <c r="N96" s="12"/>
      <c r="O96" s="12"/>
      <c r="S96" s="16"/>
      <c r="V96" s="15">
        <f t="shared" si="18"/>
        <v>46</v>
      </c>
      <c r="W96" s="11"/>
      <c r="X96" s="11"/>
      <c r="Y96" s="11"/>
      <c r="Z96" s="11"/>
    </row>
    <row r="97" spans="3:26">
      <c r="C97" s="67"/>
      <c r="D97" s="6"/>
      <c r="F97" s="10"/>
      <c r="G97" s="12"/>
      <c r="H97" s="12"/>
      <c r="I97" s="15"/>
      <c r="K97" s="12"/>
      <c r="L97" s="25"/>
      <c r="M97" s="12"/>
      <c r="N97" s="12"/>
      <c r="O97" s="12"/>
      <c r="S97" s="16"/>
      <c r="V97" s="15">
        <f t="shared" si="18"/>
        <v>47</v>
      </c>
      <c r="W97" s="11"/>
      <c r="X97" s="11"/>
      <c r="Y97" s="11"/>
      <c r="Z97" s="11"/>
    </row>
    <row r="98" spans="3:26">
      <c r="C98" s="67"/>
      <c r="D98" s="6"/>
      <c r="F98" s="10"/>
      <c r="G98" s="12"/>
      <c r="H98" s="12"/>
      <c r="I98" s="15"/>
      <c r="K98" s="12"/>
      <c r="L98" s="25"/>
      <c r="M98" s="12"/>
      <c r="N98" s="12"/>
      <c r="O98" s="12"/>
      <c r="S98" s="16"/>
      <c r="V98" s="15">
        <f t="shared" si="18"/>
        <v>48</v>
      </c>
      <c r="W98" s="11"/>
      <c r="X98" s="11"/>
      <c r="Y98" s="11"/>
      <c r="Z98" s="11"/>
    </row>
    <row r="99" spans="3:26">
      <c r="C99" s="67"/>
      <c r="D99" s="6"/>
      <c r="F99" s="10"/>
      <c r="G99" s="12"/>
      <c r="H99" s="12"/>
      <c r="I99" s="15"/>
      <c r="K99" s="12"/>
      <c r="L99" s="25"/>
      <c r="M99" s="12"/>
      <c r="N99" s="12"/>
      <c r="O99" s="12"/>
      <c r="S99" s="16"/>
      <c r="V99" s="15">
        <f t="shared" si="18"/>
        <v>49</v>
      </c>
      <c r="W99" s="11"/>
      <c r="X99" s="11"/>
      <c r="Y99" s="11"/>
      <c r="Z99" s="11"/>
    </row>
    <row r="100" spans="3:26">
      <c r="C100" s="67"/>
      <c r="D100" s="6"/>
      <c r="F100" s="10"/>
      <c r="G100" s="12"/>
      <c r="H100" s="12"/>
      <c r="I100" s="15"/>
      <c r="K100" s="12"/>
      <c r="L100" s="25"/>
      <c r="M100" s="12"/>
      <c r="N100" s="12"/>
      <c r="O100" s="12"/>
      <c r="S100" s="16"/>
      <c r="V100" s="15">
        <f t="shared" si="18"/>
        <v>50</v>
      </c>
      <c r="W100" s="11"/>
      <c r="X100" s="11"/>
      <c r="Y100" s="11"/>
      <c r="Z100" s="11"/>
    </row>
    <row r="101" spans="3:26">
      <c r="C101" s="67"/>
      <c r="D101" s="6"/>
      <c r="F101" s="10"/>
      <c r="G101" s="12"/>
      <c r="H101" s="12"/>
      <c r="I101" s="15"/>
      <c r="K101" s="12"/>
      <c r="L101" s="25"/>
      <c r="M101" s="12"/>
      <c r="N101" s="12"/>
      <c r="O101" s="12"/>
      <c r="S101" s="16"/>
      <c r="V101" s="15">
        <f t="shared" si="18"/>
        <v>51</v>
      </c>
      <c r="W101" s="11"/>
      <c r="X101" s="11"/>
      <c r="Y101" s="11"/>
      <c r="Z101" s="11"/>
    </row>
    <row r="102" spans="3:26">
      <c r="C102" s="67"/>
      <c r="D102" s="6"/>
      <c r="F102" s="10"/>
      <c r="G102" s="12"/>
      <c r="H102" s="12"/>
      <c r="I102" s="15"/>
      <c r="K102" s="12"/>
      <c r="L102" s="25"/>
      <c r="M102" s="12"/>
      <c r="N102" s="12"/>
      <c r="O102" s="12"/>
      <c r="S102" s="16"/>
      <c r="V102" s="15">
        <f t="shared" si="18"/>
        <v>52</v>
      </c>
      <c r="W102" s="11"/>
      <c r="X102" s="11"/>
      <c r="Y102" s="11"/>
      <c r="Z102" s="11"/>
    </row>
    <row r="103" spans="3:26">
      <c r="C103" s="67"/>
      <c r="D103" s="6"/>
      <c r="F103" s="10"/>
      <c r="G103" s="12"/>
      <c r="H103" s="12"/>
      <c r="I103" s="15"/>
      <c r="K103" s="12"/>
      <c r="L103" s="25"/>
      <c r="M103" s="12"/>
      <c r="N103" s="12"/>
      <c r="O103" s="12"/>
      <c r="S103" s="16"/>
      <c r="V103" s="15">
        <f t="shared" si="18"/>
        <v>53</v>
      </c>
      <c r="W103" s="11"/>
      <c r="X103" s="11"/>
      <c r="Y103" s="11"/>
      <c r="Z103" s="11"/>
    </row>
    <row r="104" spans="3:26">
      <c r="C104" s="67"/>
      <c r="D104" s="6"/>
      <c r="F104" s="10"/>
      <c r="G104" s="12"/>
      <c r="H104" s="12"/>
      <c r="I104" s="15"/>
      <c r="K104" s="12"/>
      <c r="L104" s="25"/>
      <c r="M104" s="12"/>
      <c r="N104" s="12"/>
      <c r="O104" s="12"/>
      <c r="S104" s="16"/>
      <c r="V104" s="15">
        <f t="shared" si="18"/>
        <v>54</v>
      </c>
      <c r="W104" s="11"/>
      <c r="X104" s="11"/>
      <c r="Y104" s="11"/>
      <c r="Z104" s="11"/>
    </row>
    <row r="105" spans="3:26">
      <c r="C105" s="67"/>
      <c r="D105" s="6"/>
      <c r="F105" s="10"/>
      <c r="G105" s="12"/>
      <c r="H105" s="12"/>
      <c r="I105" s="15"/>
      <c r="K105" s="12"/>
      <c r="L105" s="25"/>
      <c r="M105" s="12"/>
      <c r="N105" s="12"/>
      <c r="O105" s="12"/>
      <c r="S105" s="16"/>
      <c r="V105" s="15">
        <f t="shared" si="18"/>
        <v>55</v>
      </c>
      <c r="W105" s="11"/>
      <c r="X105" s="11"/>
      <c r="Y105" s="11"/>
      <c r="Z105" s="11"/>
    </row>
    <row r="106" spans="3:26">
      <c r="C106" s="67"/>
      <c r="D106" s="6"/>
      <c r="F106" s="10"/>
      <c r="G106" s="12"/>
      <c r="H106" s="12"/>
      <c r="I106" s="15"/>
      <c r="K106" s="12"/>
      <c r="L106" s="25"/>
      <c r="M106" s="12"/>
      <c r="N106" s="12"/>
      <c r="O106" s="12"/>
      <c r="S106" s="16"/>
      <c r="V106" s="15">
        <f t="shared" si="18"/>
        <v>56</v>
      </c>
      <c r="W106" s="11"/>
      <c r="X106" s="11"/>
      <c r="Y106" s="11"/>
      <c r="Z106" s="11"/>
    </row>
    <row r="107" spans="3:26">
      <c r="C107" s="67"/>
      <c r="D107" s="6"/>
      <c r="F107" s="10"/>
      <c r="G107" s="12"/>
      <c r="H107" s="12"/>
      <c r="I107" s="15"/>
      <c r="K107" s="12"/>
      <c r="L107" s="25"/>
      <c r="M107" s="12"/>
      <c r="N107" s="12"/>
      <c r="O107" s="12"/>
      <c r="S107" s="16"/>
      <c r="V107" s="15">
        <f t="shared" si="18"/>
        <v>57</v>
      </c>
      <c r="W107" s="11"/>
      <c r="X107" s="11"/>
      <c r="Y107" s="11"/>
      <c r="Z107" s="11"/>
    </row>
    <row r="108" spans="3:26">
      <c r="C108" s="67"/>
      <c r="D108" s="6"/>
      <c r="F108" s="10"/>
      <c r="G108" s="12"/>
      <c r="H108" s="12"/>
      <c r="I108" s="15"/>
      <c r="K108" s="12"/>
      <c r="L108" s="25"/>
      <c r="M108" s="12"/>
      <c r="N108" s="12"/>
      <c r="O108" s="12"/>
      <c r="S108" s="16"/>
      <c r="V108" s="15">
        <f t="shared" si="18"/>
        <v>58</v>
      </c>
      <c r="W108" s="11"/>
      <c r="X108" s="11"/>
      <c r="Y108" s="11"/>
      <c r="Z108" s="11"/>
    </row>
    <row r="109" spans="3:26">
      <c r="C109" s="67"/>
      <c r="D109" s="6"/>
      <c r="F109" s="10"/>
      <c r="G109" s="12"/>
      <c r="H109" s="12"/>
      <c r="I109" s="15"/>
      <c r="K109" s="12"/>
      <c r="L109" s="25"/>
      <c r="M109" s="12"/>
      <c r="N109" s="12"/>
      <c r="O109" s="12"/>
      <c r="S109" s="16"/>
      <c r="V109" s="15">
        <f t="shared" si="18"/>
        <v>59</v>
      </c>
      <c r="W109" s="11"/>
      <c r="X109" s="11"/>
      <c r="Y109" s="11"/>
      <c r="Z109" s="11"/>
    </row>
    <row r="110" spans="3:26">
      <c r="C110" s="67"/>
      <c r="D110" s="6"/>
      <c r="F110" s="10"/>
      <c r="G110" s="12"/>
      <c r="H110" s="12"/>
      <c r="I110" s="15"/>
      <c r="K110" s="12"/>
      <c r="L110" s="25"/>
      <c r="M110" s="12"/>
      <c r="N110" s="12"/>
      <c r="O110" s="12"/>
      <c r="S110" s="16"/>
      <c r="V110" s="15">
        <f t="shared" si="18"/>
        <v>60</v>
      </c>
      <c r="W110" s="11"/>
      <c r="X110" s="11"/>
      <c r="Y110" s="11"/>
      <c r="Z110" s="11"/>
    </row>
    <row r="111" spans="3:26">
      <c r="C111" s="67"/>
      <c r="D111" s="6"/>
      <c r="F111" s="10"/>
      <c r="G111" s="12"/>
      <c r="H111" s="12"/>
      <c r="I111" s="15"/>
      <c r="K111" s="12"/>
      <c r="L111" s="25"/>
      <c r="M111" s="12"/>
      <c r="N111" s="12"/>
      <c r="O111" s="12"/>
      <c r="S111" s="16"/>
      <c r="V111" s="15">
        <f t="shared" si="18"/>
        <v>61</v>
      </c>
      <c r="W111" s="11"/>
      <c r="X111" s="11"/>
      <c r="Y111" s="11"/>
      <c r="Z111" s="11"/>
    </row>
    <row r="112" spans="3:26">
      <c r="C112" s="67"/>
      <c r="D112" s="6"/>
      <c r="F112" s="10"/>
      <c r="G112" s="12"/>
      <c r="H112" s="12"/>
      <c r="I112" s="15"/>
      <c r="K112" s="12"/>
      <c r="L112" s="25"/>
      <c r="M112" s="12"/>
      <c r="N112" s="12"/>
      <c r="O112" s="12"/>
      <c r="S112" s="16"/>
      <c r="V112" s="15">
        <f t="shared" si="18"/>
        <v>62</v>
      </c>
      <c r="W112" s="11"/>
      <c r="X112" s="11"/>
      <c r="Y112" s="11"/>
      <c r="Z112" s="11"/>
    </row>
    <row r="113" spans="3:26">
      <c r="C113" s="67"/>
      <c r="D113" s="6"/>
      <c r="F113" s="10"/>
      <c r="G113" s="12"/>
      <c r="H113" s="12"/>
      <c r="I113" s="15"/>
      <c r="K113" s="12"/>
      <c r="L113" s="25"/>
      <c r="W113" s="11"/>
      <c r="X113" s="11"/>
      <c r="Y113" s="11"/>
      <c r="Z113" s="11"/>
    </row>
    <row r="114" spans="3:26">
      <c r="C114" s="67"/>
      <c r="D114" s="6"/>
      <c r="F114" s="10"/>
      <c r="G114" s="12"/>
      <c r="L114" s="25"/>
      <c r="M114" s="11"/>
      <c r="N114" s="11"/>
      <c r="O114" s="11"/>
      <c r="P114" s="11"/>
      <c r="Q114" s="11"/>
      <c r="R114" s="11"/>
      <c r="T114" s="11"/>
      <c r="V114" s="15">
        <f>+V47+1</f>
        <v>64</v>
      </c>
      <c r="W114" s="11"/>
      <c r="X114" s="11"/>
      <c r="Y114" s="11"/>
      <c r="Z114" s="11"/>
    </row>
    <row r="115" spans="3:26">
      <c r="J115" s="11"/>
      <c r="K115" s="11"/>
      <c r="L115" s="25"/>
      <c r="M115" s="11"/>
      <c r="N115" s="11"/>
      <c r="O115" s="11"/>
      <c r="P115" s="11"/>
      <c r="Q115" s="11"/>
      <c r="R115" s="11"/>
      <c r="T115" s="11"/>
      <c r="V115" s="15">
        <f t="shared" si="18"/>
        <v>65</v>
      </c>
      <c r="W115" s="11"/>
      <c r="X115" s="11"/>
      <c r="Y115" s="11"/>
      <c r="Z115" s="11"/>
    </row>
    <row r="116" spans="3:26">
      <c r="C116" s="5"/>
      <c r="E116" s="5"/>
      <c r="J116" s="11"/>
      <c r="K116" s="11"/>
      <c r="L116" s="25"/>
      <c r="M116" s="11"/>
      <c r="N116" s="11"/>
      <c r="O116" s="11"/>
      <c r="P116" s="11"/>
      <c r="Q116" s="11"/>
      <c r="R116" s="11"/>
      <c r="T116" s="11"/>
      <c r="V116" s="15">
        <f t="shared" si="18"/>
        <v>66</v>
      </c>
      <c r="W116" s="11"/>
      <c r="X116" s="11"/>
      <c r="Y116" s="11"/>
      <c r="Z116" s="11"/>
    </row>
    <row r="117" spans="3:26">
      <c r="C117" s="5"/>
      <c r="E117" s="5"/>
      <c r="J117" s="11"/>
      <c r="K117" s="11"/>
      <c r="L117" s="25"/>
      <c r="M117" s="11"/>
      <c r="N117" s="11"/>
      <c r="O117" s="11"/>
      <c r="P117" s="11"/>
      <c r="Q117" s="11"/>
      <c r="R117" s="11"/>
      <c r="T117" s="11"/>
      <c r="V117" s="15">
        <f t="shared" si="18"/>
        <v>67</v>
      </c>
      <c r="W117" s="11"/>
      <c r="X117" s="11"/>
      <c r="Y117" s="11"/>
      <c r="Z117" s="11"/>
    </row>
    <row r="118" spans="3:26">
      <c r="C118" s="5"/>
      <c r="E118" s="5"/>
      <c r="J118" s="11"/>
      <c r="K118" s="11"/>
      <c r="L118" s="25"/>
      <c r="M118" s="11"/>
      <c r="N118" s="11"/>
      <c r="O118" s="11"/>
      <c r="P118" s="11"/>
      <c r="Q118" s="11"/>
      <c r="R118" s="11"/>
      <c r="T118" s="11"/>
      <c r="V118" s="15">
        <f t="shared" si="18"/>
        <v>68</v>
      </c>
      <c r="W118" s="11"/>
      <c r="X118" s="11"/>
      <c r="Y118" s="11"/>
      <c r="Z118" s="11"/>
    </row>
    <row r="119" spans="3:26">
      <c r="C119" s="5"/>
      <c r="E119" s="5"/>
      <c r="J119" s="11"/>
      <c r="K119" s="11"/>
      <c r="L119" s="25"/>
      <c r="M119" s="11"/>
      <c r="N119" s="11"/>
      <c r="O119" s="11"/>
      <c r="P119" s="11"/>
      <c r="Q119" s="11"/>
      <c r="R119" s="11"/>
      <c r="T119" s="11"/>
      <c r="V119" s="15">
        <f t="shared" si="18"/>
        <v>69</v>
      </c>
      <c r="W119" s="11"/>
      <c r="X119" s="11"/>
      <c r="Y119" s="11"/>
      <c r="Z119" s="11"/>
    </row>
    <row r="120" spans="3:26">
      <c r="C120" s="5"/>
      <c r="E120" s="5"/>
      <c r="J120" s="11"/>
      <c r="K120" s="11"/>
      <c r="L120" s="25"/>
      <c r="M120" s="11"/>
      <c r="N120" s="11"/>
      <c r="O120" s="11"/>
      <c r="P120" s="11"/>
      <c r="Q120" s="11"/>
      <c r="R120" s="11"/>
      <c r="T120" s="11"/>
      <c r="V120" s="15">
        <f t="shared" si="18"/>
        <v>70</v>
      </c>
      <c r="W120" s="11"/>
      <c r="X120" s="11"/>
      <c r="Y120" s="11"/>
      <c r="Z120" s="11"/>
    </row>
    <row r="121" spans="3:26">
      <c r="C121" s="5"/>
      <c r="E121" s="5"/>
      <c r="J121" s="11"/>
      <c r="K121" s="11"/>
      <c r="L121" s="25"/>
      <c r="M121" s="11"/>
      <c r="N121" s="11"/>
      <c r="O121" s="11"/>
      <c r="P121" s="11"/>
      <c r="Q121" s="11"/>
      <c r="R121" s="11"/>
      <c r="T121" s="11"/>
      <c r="V121" s="15">
        <f t="shared" si="18"/>
        <v>71</v>
      </c>
      <c r="W121" s="11"/>
      <c r="X121" s="11"/>
      <c r="Y121" s="11"/>
      <c r="Z121" s="11"/>
    </row>
    <row r="122" spans="3:26">
      <c r="C122" s="5"/>
      <c r="E122" s="5"/>
      <c r="J122" s="11"/>
      <c r="K122" s="11"/>
      <c r="L122" s="25"/>
      <c r="M122" s="11"/>
      <c r="N122" s="11"/>
      <c r="O122" s="11"/>
      <c r="P122" s="11"/>
      <c r="Q122" s="11"/>
      <c r="R122" s="11"/>
      <c r="T122" s="11"/>
      <c r="V122" s="15">
        <f t="shared" si="18"/>
        <v>72</v>
      </c>
      <c r="W122" s="11"/>
      <c r="X122" s="11"/>
      <c r="Y122" s="11"/>
      <c r="Z122" s="11"/>
    </row>
    <row r="123" spans="3:26">
      <c r="C123" s="5"/>
      <c r="E123" s="5"/>
      <c r="J123" s="11"/>
      <c r="K123" s="11"/>
      <c r="L123" s="25"/>
      <c r="M123" s="11"/>
      <c r="N123" s="11"/>
      <c r="O123" s="11"/>
      <c r="P123" s="11"/>
      <c r="Q123" s="11"/>
      <c r="R123" s="11"/>
      <c r="T123" s="11"/>
      <c r="V123" s="15">
        <f t="shared" si="18"/>
        <v>73</v>
      </c>
      <c r="W123" s="11"/>
      <c r="X123" s="11"/>
      <c r="Y123" s="11"/>
      <c r="Z123" s="11"/>
    </row>
    <row r="124" spans="3:26">
      <c r="C124" s="5"/>
      <c r="E124" s="5"/>
      <c r="J124" s="11"/>
      <c r="K124" s="11"/>
      <c r="L124" s="25"/>
      <c r="M124" s="11"/>
      <c r="N124" s="11"/>
      <c r="O124" s="11"/>
      <c r="P124" s="11"/>
      <c r="Q124" s="11"/>
      <c r="R124" s="11"/>
      <c r="T124" s="11"/>
      <c r="V124" s="15">
        <f t="shared" si="18"/>
        <v>74</v>
      </c>
      <c r="W124" s="11"/>
      <c r="X124" s="11"/>
      <c r="Y124" s="11"/>
      <c r="Z124" s="11"/>
    </row>
    <row r="125" spans="3:26">
      <c r="C125" s="5"/>
      <c r="E125" s="5"/>
      <c r="J125" s="11"/>
      <c r="K125" s="11"/>
      <c r="L125" s="25"/>
      <c r="M125" s="11"/>
      <c r="N125" s="11"/>
      <c r="O125" s="11"/>
      <c r="P125" s="11"/>
      <c r="Q125" s="11"/>
      <c r="R125" s="11"/>
      <c r="T125" s="11"/>
      <c r="V125" s="15">
        <f t="shared" si="18"/>
        <v>75</v>
      </c>
      <c r="W125" s="11"/>
      <c r="X125" s="11"/>
      <c r="Y125" s="11"/>
      <c r="Z125" s="11"/>
    </row>
    <row r="126" spans="3:26">
      <c r="C126" s="5"/>
      <c r="E126" s="5"/>
      <c r="J126" s="11"/>
      <c r="K126" s="11"/>
      <c r="L126" s="72"/>
      <c r="V126" s="15">
        <f t="shared" si="18"/>
        <v>76</v>
      </c>
      <c r="W126" s="11"/>
      <c r="X126" s="11"/>
      <c r="Y126" s="11"/>
      <c r="Z126" s="11"/>
    </row>
    <row r="127" spans="3:26">
      <c r="C127" s="5"/>
      <c r="E127" s="5"/>
      <c r="L127" s="25"/>
      <c r="S127" s="16"/>
      <c r="V127" s="35"/>
    </row>
    <row r="128" spans="3:26">
      <c r="S128" s="16"/>
      <c r="V128" s="35"/>
    </row>
    <row r="129" spans="12:22">
      <c r="L129" s="72"/>
      <c r="S129" s="16"/>
      <c r="V129" s="35"/>
    </row>
    <row r="130" spans="12:22">
      <c r="L130" s="25"/>
      <c r="S130" s="16"/>
      <c r="V130" s="35"/>
    </row>
    <row r="131" spans="12:22">
      <c r="S131" s="16"/>
      <c r="V131" s="35"/>
    </row>
    <row r="132" spans="12:22">
      <c r="L132" s="72"/>
      <c r="S132" s="16"/>
      <c r="V132" s="35"/>
    </row>
    <row r="133" spans="12:22">
      <c r="L133" s="25"/>
      <c r="S133" s="16"/>
      <c r="V133" s="35"/>
    </row>
    <row r="134" spans="12:22">
      <c r="S134" s="16"/>
      <c r="V134" s="35"/>
    </row>
    <row r="135" spans="12:22">
      <c r="L135" s="72"/>
      <c r="S135" s="16"/>
      <c r="V135" s="35"/>
    </row>
    <row r="136" spans="12:22">
      <c r="L136" s="25"/>
      <c r="S136" s="16"/>
      <c r="V136" s="35"/>
    </row>
    <row r="137" spans="12:22">
      <c r="S137" s="16"/>
      <c r="V137" s="35"/>
    </row>
    <row r="138" spans="12:22">
      <c r="L138" s="72"/>
      <c r="S138" s="16"/>
      <c r="V138" s="35"/>
    </row>
    <row r="139" spans="12:22">
      <c r="L139" s="25"/>
      <c r="S139" s="16"/>
      <c r="V139" s="35"/>
    </row>
    <row r="140" spans="12:22">
      <c r="S140" s="16"/>
      <c r="V140" s="35"/>
    </row>
    <row r="141" spans="12:22">
      <c r="L141" s="72"/>
      <c r="S141" s="16"/>
      <c r="V141" s="35"/>
    </row>
    <row r="142" spans="12:22">
      <c r="S142" s="16"/>
      <c r="V142" s="35"/>
    </row>
    <row r="143" spans="12:22">
      <c r="S143" s="16"/>
      <c r="V143" s="35"/>
    </row>
    <row r="144" spans="12:22">
      <c r="S144" s="16"/>
      <c r="V144" s="35"/>
    </row>
    <row r="145" spans="19:22">
      <c r="S145" s="16"/>
      <c r="V145" s="35"/>
    </row>
    <row r="146" spans="19:22">
      <c r="S146" s="16"/>
      <c r="V146" s="35"/>
    </row>
    <row r="147" spans="19:22">
      <c r="S147" s="16"/>
      <c r="V147" s="35"/>
    </row>
    <row r="148" spans="19:22">
      <c r="S148" s="16"/>
      <c r="V148" s="35"/>
    </row>
    <row r="149" spans="19:22">
      <c r="S149" s="16"/>
      <c r="V149" s="35"/>
    </row>
    <row r="150" spans="19:22">
      <c r="S150" s="16"/>
      <c r="V150" s="35"/>
    </row>
    <row r="151" spans="19:22">
      <c r="S151" s="16"/>
      <c r="V151" s="35"/>
    </row>
    <row r="152" spans="19:22">
      <c r="V152" s="35"/>
    </row>
    <row r="153" spans="19:22">
      <c r="V153" s="35"/>
    </row>
    <row r="154" spans="19:22">
      <c r="V154" s="35"/>
    </row>
    <row r="155" spans="19:22">
      <c r="V155" s="35"/>
    </row>
    <row r="156" spans="19:22">
      <c r="V156" s="35"/>
    </row>
    <row r="157" spans="19:22">
      <c r="V157" s="35"/>
    </row>
    <row r="158" spans="19:22">
      <c r="V158" s="35"/>
    </row>
    <row r="159" spans="19:22">
      <c r="V159" s="35"/>
    </row>
    <row r="160" spans="19:22">
      <c r="V160" s="35"/>
    </row>
    <row r="161" spans="22:22">
      <c r="V161" s="35"/>
    </row>
    <row r="162" spans="22:22">
      <c r="V162" s="35"/>
    </row>
    <row r="163" spans="22:22">
      <c r="V163" s="35"/>
    </row>
    <row r="164" spans="22:22">
      <c r="V164" s="35"/>
    </row>
    <row r="165" spans="22:22">
      <c r="V165" s="35"/>
    </row>
    <row r="166" spans="22:22">
      <c r="V166" s="35"/>
    </row>
    <row r="167" spans="22:22">
      <c r="V167" s="35"/>
    </row>
    <row r="168" spans="22:22">
      <c r="V168" s="35"/>
    </row>
    <row r="169" spans="22:22">
      <c r="V169" s="35"/>
    </row>
    <row r="170" spans="22:22">
      <c r="V170" s="35"/>
    </row>
    <row r="171" spans="22:22">
      <c r="V171" s="35"/>
    </row>
    <row r="172" spans="22:22">
      <c r="V172" s="35"/>
    </row>
    <row r="173" spans="22:22">
      <c r="V173" s="35"/>
    </row>
    <row r="174" spans="22:22">
      <c r="V174" s="35"/>
    </row>
    <row r="175" spans="22:22">
      <c r="V175" s="35"/>
    </row>
    <row r="176" spans="22:22">
      <c r="V176" s="35"/>
    </row>
    <row r="177" spans="22:22">
      <c r="V177" s="35"/>
    </row>
    <row r="178" spans="22:22">
      <c r="V178" s="35"/>
    </row>
    <row r="179" spans="22:22">
      <c r="V179" s="35"/>
    </row>
    <row r="180" spans="22:22">
      <c r="V180" s="35"/>
    </row>
    <row r="181" spans="22:22">
      <c r="V181" s="35"/>
    </row>
    <row r="182" spans="22:22">
      <c r="V182" s="35"/>
    </row>
    <row r="183" spans="22:22">
      <c r="V183" s="35"/>
    </row>
    <row r="184" spans="22:22">
      <c r="V184" s="35"/>
    </row>
    <row r="185" spans="22:22">
      <c r="V185" s="35"/>
    </row>
    <row r="186" spans="22:22">
      <c r="V186" s="35"/>
    </row>
    <row r="187" spans="22:22">
      <c r="V187" s="35"/>
    </row>
    <row r="188" spans="22:22">
      <c r="V188" s="35"/>
    </row>
    <row r="189" spans="22:22">
      <c r="V189" s="35"/>
    </row>
    <row r="190" spans="22:22">
      <c r="V190" s="35"/>
    </row>
    <row r="191" spans="22:22">
      <c r="V191" s="35"/>
    </row>
    <row r="192" spans="22:22">
      <c r="V192" s="35"/>
    </row>
    <row r="193" spans="22:22">
      <c r="V193" s="35"/>
    </row>
    <row r="194" spans="22:22">
      <c r="V194" s="35"/>
    </row>
    <row r="195" spans="22:22">
      <c r="V195" s="35"/>
    </row>
    <row r="196" spans="22:22">
      <c r="V196" s="35"/>
    </row>
    <row r="197" spans="22:22">
      <c r="V197" s="35"/>
    </row>
    <row r="198" spans="22:22">
      <c r="V198" s="35"/>
    </row>
    <row r="199" spans="22:22">
      <c r="V199" s="35"/>
    </row>
    <row r="200" spans="22:22">
      <c r="V200" s="35"/>
    </row>
    <row r="201" spans="22:22">
      <c r="V201" s="35"/>
    </row>
    <row r="202" spans="22:22">
      <c r="V202" s="35"/>
    </row>
    <row r="203" spans="22:22">
      <c r="V203" s="35"/>
    </row>
    <row r="204" spans="22:22">
      <c r="V204" s="35"/>
    </row>
    <row r="205" spans="22:22">
      <c r="V205" s="35"/>
    </row>
    <row r="206" spans="22:22">
      <c r="V206" s="35"/>
    </row>
    <row r="207" spans="22:22">
      <c r="V207" s="35"/>
    </row>
    <row r="208" spans="22:22">
      <c r="V208" s="35"/>
    </row>
    <row r="209" spans="22:22">
      <c r="V209" s="35"/>
    </row>
    <row r="210" spans="22:22">
      <c r="V210" s="35"/>
    </row>
    <row r="211" spans="22:22">
      <c r="V211" s="35"/>
    </row>
    <row r="212" spans="22:22">
      <c r="V212" s="35"/>
    </row>
    <row r="213" spans="22:22">
      <c r="V213" s="35"/>
    </row>
    <row r="214" spans="22:22">
      <c r="V214" s="35"/>
    </row>
    <row r="215" spans="22:22">
      <c r="V215" s="35"/>
    </row>
    <row r="216" spans="22:22">
      <c r="V216" s="35"/>
    </row>
    <row r="217" spans="22:22">
      <c r="V217" s="35"/>
    </row>
    <row r="218" spans="22:22">
      <c r="V218" s="35"/>
    </row>
    <row r="219" spans="22:22">
      <c r="V219" s="35"/>
    </row>
    <row r="220" spans="22:22">
      <c r="V220" s="35"/>
    </row>
    <row r="221" spans="22:22">
      <c r="V221" s="35"/>
    </row>
    <row r="222" spans="22:22">
      <c r="V222" s="35"/>
    </row>
    <row r="223" spans="22:22">
      <c r="V223" s="35"/>
    </row>
    <row r="224" spans="22:22">
      <c r="V224" s="35"/>
    </row>
    <row r="225" spans="22:22">
      <c r="V225" s="35"/>
    </row>
    <row r="226" spans="22:22">
      <c r="V226" s="35"/>
    </row>
    <row r="227" spans="22:22">
      <c r="V227" s="35"/>
    </row>
    <row r="228" spans="22:22">
      <c r="V228" s="35"/>
    </row>
    <row r="229" spans="22:22">
      <c r="V229" s="35"/>
    </row>
    <row r="230" spans="22:22">
      <c r="V230" s="35"/>
    </row>
    <row r="231" spans="22:22">
      <c r="V231" s="35"/>
    </row>
    <row r="232" spans="22:22">
      <c r="V232" s="35"/>
    </row>
    <row r="233" spans="22:22">
      <c r="V233" s="35"/>
    </row>
    <row r="234" spans="22:22">
      <c r="V234" s="35"/>
    </row>
    <row r="235" spans="22:22">
      <c r="V235" s="35"/>
    </row>
    <row r="236" spans="22:22">
      <c r="V236" s="35"/>
    </row>
    <row r="237" spans="22:22">
      <c r="V237" s="35"/>
    </row>
    <row r="238" spans="22:22">
      <c r="V238" s="35"/>
    </row>
    <row r="239" spans="22:22">
      <c r="V239" s="35"/>
    </row>
    <row r="240" spans="22:22">
      <c r="V240" s="35"/>
    </row>
    <row r="241" spans="22:22">
      <c r="V241" s="35"/>
    </row>
    <row r="242" spans="22:22">
      <c r="V242" s="35"/>
    </row>
    <row r="243" spans="22:22">
      <c r="V243" s="35"/>
    </row>
    <row r="244" spans="22:22">
      <c r="V244" s="35"/>
    </row>
    <row r="245" spans="22:22">
      <c r="V245" s="35"/>
    </row>
    <row r="246" spans="22:22">
      <c r="V246" s="35"/>
    </row>
    <row r="247" spans="22:22">
      <c r="V247" s="35"/>
    </row>
    <row r="248" spans="22:22">
      <c r="V248" s="35"/>
    </row>
    <row r="249" spans="22:22">
      <c r="V249" s="35"/>
    </row>
    <row r="250" spans="22:22">
      <c r="V250" s="35"/>
    </row>
    <row r="251" spans="22:22">
      <c r="V251" s="35"/>
    </row>
    <row r="252" spans="22:22">
      <c r="V252" s="35"/>
    </row>
    <row r="253" spans="22:22">
      <c r="V253" s="35"/>
    </row>
    <row r="254" spans="22:22">
      <c r="V254" s="35"/>
    </row>
    <row r="255" spans="22:22">
      <c r="V255" s="35"/>
    </row>
    <row r="256" spans="22:22">
      <c r="V256" s="35"/>
    </row>
    <row r="257" spans="22:22">
      <c r="V257" s="35"/>
    </row>
    <row r="258" spans="22:22">
      <c r="V258" s="35"/>
    </row>
    <row r="259" spans="22:22">
      <c r="V259" s="35"/>
    </row>
    <row r="260" spans="22:22">
      <c r="V260" s="35"/>
    </row>
    <row r="261" spans="22:22">
      <c r="V261" s="35"/>
    </row>
    <row r="262" spans="22:22">
      <c r="V262" s="35"/>
    </row>
    <row r="263" spans="22:22">
      <c r="V263" s="35"/>
    </row>
    <row r="264" spans="22:22">
      <c r="V264" s="35"/>
    </row>
    <row r="265" spans="22:22">
      <c r="V265" s="35"/>
    </row>
    <row r="266" spans="22:22">
      <c r="V266" s="35"/>
    </row>
    <row r="267" spans="22:22">
      <c r="V267" s="35"/>
    </row>
    <row r="268" spans="22:22">
      <c r="V268" s="35"/>
    </row>
    <row r="269" spans="22:22">
      <c r="V269" s="35"/>
    </row>
    <row r="270" spans="22:22">
      <c r="V270" s="35"/>
    </row>
    <row r="271" spans="22:22">
      <c r="V271" s="35"/>
    </row>
    <row r="272" spans="22:22">
      <c r="V272" s="35"/>
    </row>
    <row r="273" spans="22:22">
      <c r="V273" s="35"/>
    </row>
    <row r="274" spans="22:22">
      <c r="V274" s="35"/>
    </row>
    <row r="275" spans="22:22">
      <c r="V275" s="35"/>
    </row>
    <row r="276" spans="22:22">
      <c r="V276" s="35"/>
    </row>
    <row r="277" spans="22:22">
      <c r="V277" s="35"/>
    </row>
    <row r="278" spans="22:22">
      <c r="V278" s="35"/>
    </row>
    <row r="279" spans="22:22">
      <c r="V279" s="35"/>
    </row>
    <row r="280" spans="22:22">
      <c r="V280" s="35"/>
    </row>
    <row r="281" spans="22:22">
      <c r="V281" s="35"/>
    </row>
    <row r="282" spans="22:22">
      <c r="V282" s="35"/>
    </row>
    <row r="283" spans="22:22">
      <c r="V283" s="35"/>
    </row>
    <row r="284" spans="22:22">
      <c r="V284" s="35"/>
    </row>
    <row r="285" spans="22:22">
      <c r="V285" s="35"/>
    </row>
    <row r="286" spans="22:22">
      <c r="V286" s="35"/>
    </row>
  </sheetData>
  <sheetProtection password="EB9F" sheet="1" objects="1" scenarios="1"/>
  <protectedRanges>
    <protectedRange sqref="G4 G6 G8 G10:G12 E16 E14 G2" name="Rango1"/>
  </protectedRanges>
  <mergeCells count="10">
    <mergeCell ref="AK19:AP19"/>
    <mergeCell ref="AK12:AP12"/>
    <mergeCell ref="AK13:AP13"/>
    <mergeCell ref="D2:F2"/>
    <mergeCell ref="C19:G19"/>
    <mergeCell ref="D6:F6"/>
    <mergeCell ref="D8:F8"/>
    <mergeCell ref="D4:F4"/>
    <mergeCell ref="D10:F12"/>
    <mergeCell ref="G10:G12"/>
  </mergeCells>
  <conditionalFormatting sqref="C19:G19 C21:G21">
    <cfRule type="beginsWith" dxfId="1" priority="1" operator="beginsWith" text="¡¡ERROR!!">
      <formula>LEFT(C19,9)="¡¡ERROR!!"</formula>
    </cfRule>
  </conditionalFormatting>
  <dataValidations count="6">
    <dataValidation type="list" allowBlank="1" showInputMessage="1" showErrorMessage="1" sqref="G8">
      <formula1>IF(G6=V3,$V$13:$V$15,IF(G6=V4,$V$16:$V$18,$V$19))</formula1>
    </dataValidation>
    <dataValidation type="list" showInputMessage="1" showErrorMessage="1" sqref="E16">
      <formula1>HASTA48</formula1>
    </dataValidation>
    <dataValidation type="list" allowBlank="1" showInputMessage="1" showErrorMessage="1" sqref="G6">
      <formula1>$V$3:$V$4</formula1>
    </dataValidation>
    <dataValidation type="list" allowBlank="1" showInputMessage="1" showErrorMessage="1" sqref="G4">
      <formula1>"A,B,C,D,E"</formula1>
    </dataValidation>
    <dataValidation type="list" allowBlank="1" showInputMessage="1" showErrorMessage="1" sqref="G2">
      <formula1>FECHACONSOLIDACION</formula1>
    </dataValidation>
    <dataValidation type="list" allowBlank="1" showInputMessage="1" showErrorMessage="1" sqref="E14">
      <formula1>"Si,No"</formula1>
    </dataValidation>
  </dataValidations>
  <hyperlinks>
    <hyperlink ref="AK12" r:id="rId1"/>
    <hyperlink ref="AK13" r:id="rId2"/>
    <hyperlink ref="AK19:AP19" r:id="rId3" display="RG 4289"/>
  </hyperlinks>
  <printOptions horizontalCentered="1"/>
  <pageMargins left="0.39370078740157483" right="0.23622047244094491" top="0.74803149606299213" bottom="0.74803149606299213" header="0.31496062992125984" footer="0.31496062992125984"/>
  <pageSetup paperSize="9" scale="10" fitToHeight="5" orientation="portrait" r:id="rId4"/>
  <headerFooter>
    <oddHeader>&amp;C&amp;20&amp;UDATOS PARA LA CONFECCION DEL PLAN DE PAGOS RG 4289</oddHeader>
    <oddFooter>&amp;C&amp;"-,Cursiva"&amp;10http://www.cdormarcosfelice.com.ar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>
    <pageSetUpPr fitToPage="1"/>
  </sheetPr>
  <dimension ref="B1:M53"/>
  <sheetViews>
    <sheetView workbookViewId="0">
      <selection activeCell="B2" sqref="B2"/>
    </sheetView>
  </sheetViews>
  <sheetFormatPr baseColWidth="10" defaultRowHeight="15"/>
  <cols>
    <col min="1" max="1" width="11.42578125" style="88"/>
    <col min="2" max="2" width="15.7109375" style="86" customWidth="1"/>
    <col min="3" max="3" width="15.7109375" style="87" customWidth="1"/>
    <col min="4" max="7" width="15.7109375" style="86" customWidth="1"/>
    <col min="8" max="8" width="15.7109375" style="87" customWidth="1"/>
    <col min="9" max="11" width="15.7109375" style="86" customWidth="1"/>
    <col min="12" max="16384" width="11.42578125" style="88"/>
  </cols>
  <sheetData>
    <row r="1" spans="2:13" ht="15.75" thickBot="1"/>
    <row r="2" spans="2:13" ht="24.75" thickBot="1">
      <c r="B2" s="89" t="str">
        <f>+Simulador!C22</f>
        <v>CUOTA N°</v>
      </c>
      <c r="C2" s="90" t="str">
        <f>+Simulador!D22</f>
        <v>1er Vto.</v>
      </c>
      <c r="D2" s="91" t="str">
        <f>+Simulador!E22</f>
        <v>SALDO
INICIAL</v>
      </c>
      <c r="E2" s="89" t="str">
        <f>+Simulador!F22</f>
        <v>INTERES
FINANCIERO</v>
      </c>
      <c r="F2" s="90" t="str">
        <f>+Simulador!G22</f>
        <v>AMORTIZACION</v>
      </c>
      <c r="G2" s="91" t="str">
        <f>+Simulador!H22</f>
        <v>VALOR CUOTA al 1er Vto</v>
      </c>
      <c r="H2" s="90" t="str">
        <f>+Simulador!I22</f>
        <v>2do. Vto.</v>
      </c>
      <c r="I2" s="91" t="str">
        <f>+Simulador!J22</f>
        <v>INTERES 
RESARCITORIO</v>
      </c>
      <c r="J2" s="90" t="str">
        <f>+Simulador!K22</f>
        <v>VALOR CUOTA al 2do Vto</v>
      </c>
      <c r="K2" s="90" t="str">
        <f>+Simulador!O22</f>
        <v>SALDO
FINAL</v>
      </c>
    </row>
    <row r="3" spans="2:13">
      <c r="B3" s="92">
        <f>+Simulador!C23</f>
        <v>0</v>
      </c>
      <c r="C3" s="93">
        <f>+Simulador!D23</f>
        <v>43377</v>
      </c>
      <c r="D3" s="94">
        <f>+Simulador!E23</f>
        <v>5000</v>
      </c>
      <c r="E3" s="94">
        <f>+Simulador!F23</f>
        <v>0</v>
      </c>
      <c r="F3" s="94">
        <f>+Simulador!G23</f>
        <v>1000</v>
      </c>
      <c r="G3" s="94">
        <f>+Simulador!H23</f>
        <v>1000</v>
      </c>
      <c r="H3" s="93">
        <f>+Simulador!I23</f>
        <v>43377</v>
      </c>
      <c r="I3" s="94">
        <f>+Simulador!J23</f>
        <v>0</v>
      </c>
      <c r="J3" s="94">
        <f>+Simulador!K23</f>
        <v>1000</v>
      </c>
      <c r="K3" s="95">
        <f>+Simulador!O23</f>
        <v>4000</v>
      </c>
      <c r="L3" s="96"/>
      <c r="M3" s="96"/>
    </row>
    <row r="4" spans="2:13">
      <c r="B4" s="97">
        <f>+Simulador!C24</f>
        <v>1</v>
      </c>
      <c r="C4" s="98">
        <f>+Simulador!D24</f>
        <v>43420</v>
      </c>
      <c r="D4" s="99">
        <f>+Simulador!E24</f>
        <v>4000</v>
      </c>
      <c r="E4" s="99">
        <f>+Simulador!F24</f>
        <v>120</v>
      </c>
      <c r="F4" s="99">
        <f>+Simulador!G24</f>
        <v>1970.4433497536957</v>
      </c>
      <c r="G4" s="99">
        <f>+Simulador!H24</f>
        <v>2090.4433497536957</v>
      </c>
      <c r="H4" s="98">
        <f>+Simulador!I24</f>
        <v>43430</v>
      </c>
      <c r="I4" s="99">
        <f>+Simulador!J24</f>
        <v>20.904433497536957</v>
      </c>
      <c r="J4" s="99">
        <f>+Simulador!K24</f>
        <v>2111.3477832512326</v>
      </c>
      <c r="K4" s="100">
        <f>+Simulador!O24</f>
        <v>2029.5566502463043</v>
      </c>
      <c r="L4" s="96"/>
      <c r="M4" s="96"/>
    </row>
    <row r="5" spans="2:13" ht="15.75" thickBot="1">
      <c r="B5" s="97">
        <f>+Simulador!C25</f>
        <v>2</v>
      </c>
      <c r="C5" s="98">
        <f>+Simulador!D25</f>
        <v>43450</v>
      </c>
      <c r="D5" s="99">
        <f>+Simulador!E25</f>
        <v>2029.5566502463043</v>
      </c>
      <c r="E5" s="99">
        <f>+Simulador!F25</f>
        <v>60.886699507389125</v>
      </c>
      <c r="F5" s="99">
        <f>+Simulador!G25</f>
        <v>2029.5566502463066</v>
      </c>
      <c r="G5" s="99">
        <f>+Simulador!H25</f>
        <v>2090.4433497536957</v>
      </c>
      <c r="H5" s="98">
        <f>+Simulador!I25</f>
        <v>43460</v>
      </c>
      <c r="I5" s="99">
        <f>+Simulador!J25</f>
        <v>20.904433497536957</v>
      </c>
      <c r="J5" s="99">
        <f>+Simulador!K25</f>
        <v>2111.3477832512326</v>
      </c>
      <c r="K5" s="100">
        <f>+Simulador!O25</f>
        <v>-2.2737367544323206E-12</v>
      </c>
    </row>
    <row r="6" spans="2:13" ht="15.75" hidden="1" thickBot="1">
      <c r="B6" s="97" t="str">
        <f>+Simulador!C26</f>
        <v/>
      </c>
      <c r="C6" s="98" t="str">
        <f>+Simulador!D26</f>
        <v/>
      </c>
      <c r="D6" s="99" t="str">
        <f>+Simulador!E26</f>
        <v/>
      </c>
      <c r="E6" s="99" t="str">
        <f>+Simulador!F26</f>
        <v/>
      </c>
      <c r="F6" s="99" t="str">
        <f>+Simulador!G26</f>
        <v/>
      </c>
      <c r="G6" s="99" t="str">
        <f>+Simulador!H26</f>
        <v/>
      </c>
      <c r="H6" s="98" t="str">
        <f>+Simulador!I26</f>
        <v/>
      </c>
      <c r="I6" s="99" t="str">
        <f>+Simulador!J26</f>
        <v/>
      </c>
      <c r="J6" s="99" t="str">
        <f>+Simulador!K26</f>
        <v/>
      </c>
      <c r="K6" s="100" t="str">
        <f>+Simulador!O26</f>
        <v/>
      </c>
    </row>
    <row r="7" spans="2:13" ht="15.75" hidden="1" thickBot="1">
      <c r="B7" s="97" t="str">
        <f>+Simulador!C27</f>
        <v/>
      </c>
      <c r="C7" s="98" t="str">
        <f>+Simulador!D27</f>
        <v/>
      </c>
      <c r="D7" s="99" t="str">
        <f>+Simulador!E27</f>
        <v/>
      </c>
      <c r="E7" s="99" t="str">
        <f>+Simulador!F27</f>
        <v/>
      </c>
      <c r="F7" s="99" t="str">
        <f>+Simulador!G27</f>
        <v/>
      </c>
      <c r="G7" s="99" t="str">
        <f>+Simulador!H27</f>
        <v/>
      </c>
      <c r="H7" s="98" t="str">
        <f>+Simulador!I27</f>
        <v/>
      </c>
      <c r="I7" s="99" t="str">
        <f>+Simulador!J27</f>
        <v/>
      </c>
      <c r="J7" s="99" t="str">
        <f>+Simulador!K27</f>
        <v/>
      </c>
      <c r="K7" s="100" t="str">
        <f>+Simulador!O27</f>
        <v/>
      </c>
    </row>
    <row r="8" spans="2:13" ht="15.75" hidden="1" thickBot="1">
      <c r="B8" s="97" t="str">
        <f>+Simulador!C28</f>
        <v/>
      </c>
      <c r="C8" s="98" t="str">
        <f>+Simulador!D28</f>
        <v/>
      </c>
      <c r="D8" s="99" t="str">
        <f>+Simulador!E28</f>
        <v/>
      </c>
      <c r="E8" s="99" t="str">
        <f>+Simulador!F28</f>
        <v/>
      </c>
      <c r="F8" s="99" t="str">
        <f>+Simulador!G28</f>
        <v/>
      </c>
      <c r="G8" s="99" t="str">
        <f>+Simulador!H28</f>
        <v/>
      </c>
      <c r="H8" s="98" t="str">
        <f>+Simulador!I28</f>
        <v/>
      </c>
      <c r="I8" s="99" t="str">
        <f>+Simulador!J28</f>
        <v/>
      </c>
      <c r="J8" s="99" t="str">
        <f>+Simulador!K28</f>
        <v/>
      </c>
      <c r="K8" s="100" t="str">
        <f>+Simulador!O28</f>
        <v/>
      </c>
    </row>
    <row r="9" spans="2:13" ht="15.75" hidden="1" thickBot="1">
      <c r="B9" s="97" t="str">
        <f>+Simulador!C29</f>
        <v/>
      </c>
      <c r="C9" s="98" t="str">
        <f>+Simulador!D29</f>
        <v/>
      </c>
      <c r="D9" s="99" t="str">
        <f>+Simulador!E29</f>
        <v/>
      </c>
      <c r="E9" s="99" t="str">
        <f>+Simulador!F29</f>
        <v/>
      </c>
      <c r="F9" s="99" t="str">
        <f>+Simulador!G29</f>
        <v/>
      </c>
      <c r="G9" s="99" t="str">
        <f>+Simulador!H29</f>
        <v/>
      </c>
      <c r="H9" s="98" t="str">
        <f>+Simulador!I29</f>
        <v/>
      </c>
      <c r="I9" s="99" t="str">
        <f>+Simulador!J29</f>
        <v/>
      </c>
      <c r="J9" s="99" t="str">
        <f>+Simulador!K29</f>
        <v/>
      </c>
      <c r="K9" s="100" t="str">
        <f>+Simulador!O29</f>
        <v/>
      </c>
    </row>
    <row r="10" spans="2:13" ht="15.75" hidden="1" thickBot="1">
      <c r="B10" s="97" t="str">
        <f>+Simulador!C30</f>
        <v/>
      </c>
      <c r="C10" s="98" t="str">
        <f>+Simulador!D30</f>
        <v/>
      </c>
      <c r="D10" s="99" t="str">
        <f>+Simulador!E30</f>
        <v/>
      </c>
      <c r="E10" s="99" t="str">
        <f>+Simulador!F30</f>
        <v/>
      </c>
      <c r="F10" s="99" t="str">
        <f>+Simulador!G30</f>
        <v/>
      </c>
      <c r="G10" s="99" t="str">
        <f>+Simulador!H30</f>
        <v/>
      </c>
      <c r="H10" s="98" t="str">
        <f>+Simulador!I30</f>
        <v/>
      </c>
      <c r="I10" s="99" t="str">
        <f>+Simulador!J30</f>
        <v/>
      </c>
      <c r="J10" s="99" t="str">
        <f>+Simulador!K30</f>
        <v/>
      </c>
      <c r="K10" s="100" t="str">
        <f>+Simulador!O30</f>
        <v/>
      </c>
    </row>
    <row r="11" spans="2:13" ht="15.75" hidden="1" thickBot="1">
      <c r="B11" s="97" t="str">
        <f>+Simulador!C31</f>
        <v/>
      </c>
      <c r="C11" s="98" t="str">
        <f>+Simulador!D31</f>
        <v/>
      </c>
      <c r="D11" s="99" t="str">
        <f>+Simulador!E31</f>
        <v/>
      </c>
      <c r="E11" s="99" t="str">
        <f>+Simulador!F31</f>
        <v/>
      </c>
      <c r="F11" s="99" t="str">
        <f>+Simulador!G31</f>
        <v/>
      </c>
      <c r="G11" s="99" t="str">
        <f>+Simulador!H31</f>
        <v/>
      </c>
      <c r="H11" s="98" t="str">
        <f>+Simulador!I31</f>
        <v/>
      </c>
      <c r="I11" s="99" t="str">
        <f>+Simulador!J31</f>
        <v/>
      </c>
      <c r="J11" s="99" t="str">
        <f>+Simulador!K31</f>
        <v/>
      </c>
      <c r="K11" s="100" t="str">
        <f>+Simulador!O31</f>
        <v/>
      </c>
    </row>
    <row r="12" spans="2:13" ht="15.75" hidden="1" thickBot="1">
      <c r="B12" s="97" t="str">
        <f>+Simulador!C32</f>
        <v/>
      </c>
      <c r="C12" s="98" t="str">
        <f>+Simulador!D32</f>
        <v/>
      </c>
      <c r="D12" s="99" t="str">
        <f>+Simulador!E32</f>
        <v/>
      </c>
      <c r="E12" s="99" t="str">
        <f>+Simulador!F32</f>
        <v/>
      </c>
      <c r="F12" s="99" t="str">
        <f>+Simulador!G32</f>
        <v/>
      </c>
      <c r="G12" s="99" t="str">
        <f>+Simulador!H32</f>
        <v/>
      </c>
      <c r="H12" s="98" t="str">
        <f>+Simulador!I32</f>
        <v/>
      </c>
      <c r="I12" s="99" t="str">
        <f>+Simulador!J32</f>
        <v/>
      </c>
      <c r="J12" s="99" t="str">
        <f>+Simulador!K32</f>
        <v/>
      </c>
      <c r="K12" s="100" t="str">
        <f>+Simulador!O32</f>
        <v/>
      </c>
    </row>
    <row r="13" spans="2:13" ht="15.75" hidden="1" thickBot="1">
      <c r="B13" s="97" t="str">
        <f>+Simulador!C33</f>
        <v/>
      </c>
      <c r="C13" s="98" t="str">
        <f>+Simulador!D33</f>
        <v/>
      </c>
      <c r="D13" s="99" t="str">
        <f>+Simulador!E33</f>
        <v/>
      </c>
      <c r="E13" s="99" t="str">
        <f>+Simulador!F33</f>
        <v/>
      </c>
      <c r="F13" s="99" t="str">
        <f>+Simulador!G33</f>
        <v/>
      </c>
      <c r="G13" s="99" t="str">
        <f>+Simulador!H33</f>
        <v/>
      </c>
      <c r="H13" s="98" t="str">
        <f>+Simulador!I33</f>
        <v/>
      </c>
      <c r="I13" s="99" t="str">
        <f>+Simulador!J33</f>
        <v/>
      </c>
      <c r="J13" s="99" t="str">
        <f>+Simulador!K33</f>
        <v/>
      </c>
      <c r="K13" s="100" t="str">
        <f>+Simulador!O33</f>
        <v/>
      </c>
    </row>
    <row r="14" spans="2:13" ht="15.75" hidden="1" thickBot="1">
      <c r="B14" s="97" t="str">
        <f>+Simulador!C34</f>
        <v/>
      </c>
      <c r="C14" s="98" t="str">
        <f>+Simulador!D34</f>
        <v/>
      </c>
      <c r="D14" s="99" t="str">
        <f>+Simulador!E34</f>
        <v/>
      </c>
      <c r="E14" s="99" t="str">
        <f>+Simulador!F34</f>
        <v/>
      </c>
      <c r="F14" s="99" t="str">
        <f>+Simulador!G34</f>
        <v/>
      </c>
      <c r="G14" s="99" t="str">
        <f>+Simulador!H34</f>
        <v/>
      </c>
      <c r="H14" s="98" t="str">
        <f>+Simulador!I34</f>
        <v/>
      </c>
      <c r="I14" s="99" t="str">
        <f>+Simulador!J34</f>
        <v/>
      </c>
      <c r="J14" s="99" t="str">
        <f>+Simulador!K34</f>
        <v/>
      </c>
      <c r="K14" s="100" t="str">
        <f>+Simulador!O34</f>
        <v/>
      </c>
    </row>
    <row r="15" spans="2:13" ht="15.75" hidden="1" thickBot="1">
      <c r="B15" s="97" t="str">
        <f>+Simulador!C35</f>
        <v/>
      </c>
      <c r="C15" s="98" t="str">
        <f>+Simulador!D35</f>
        <v/>
      </c>
      <c r="D15" s="99" t="str">
        <f>+Simulador!E35</f>
        <v/>
      </c>
      <c r="E15" s="99" t="str">
        <f>+Simulador!F35</f>
        <v/>
      </c>
      <c r="F15" s="99" t="str">
        <f>+Simulador!G35</f>
        <v/>
      </c>
      <c r="G15" s="99" t="str">
        <f>+Simulador!H35</f>
        <v/>
      </c>
      <c r="H15" s="98" t="str">
        <f>+Simulador!I35</f>
        <v/>
      </c>
      <c r="I15" s="99" t="str">
        <f>+Simulador!J35</f>
        <v/>
      </c>
      <c r="J15" s="99" t="str">
        <f>+Simulador!K35</f>
        <v/>
      </c>
      <c r="K15" s="100" t="str">
        <f>+Simulador!O35</f>
        <v/>
      </c>
    </row>
    <row r="16" spans="2:13" ht="15.75" hidden="1" thickBot="1">
      <c r="B16" s="97" t="str">
        <f>+Simulador!C36</f>
        <v/>
      </c>
      <c r="C16" s="98" t="str">
        <f>+Simulador!D36</f>
        <v/>
      </c>
      <c r="D16" s="99" t="str">
        <f>+Simulador!E36</f>
        <v/>
      </c>
      <c r="E16" s="99" t="str">
        <f>+Simulador!F36</f>
        <v/>
      </c>
      <c r="F16" s="99" t="str">
        <f>+Simulador!G36</f>
        <v/>
      </c>
      <c r="G16" s="99" t="str">
        <f>+Simulador!H36</f>
        <v/>
      </c>
      <c r="H16" s="98" t="str">
        <f>+Simulador!I36</f>
        <v/>
      </c>
      <c r="I16" s="99" t="str">
        <f>+Simulador!J36</f>
        <v/>
      </c>
      <c r="J16" s="99" t="str">
        <f>+Simulador!K36</f>
        <v/>
      </c>
      <c r="K16" s="100" t="str">
        <f>+Simulador!O36</f>
        <v/>
      </c>
    </row>
    <row r="17" spans="2:11" ht="15.75" hidden="1" thickBot="1">
      <c r="B17" s="97" t="str">
        <f>+Simulador!C37</f>
        <v/>
      </c>
      <c r="C17" s="98" t="str">
        <f>+Simulador!D37</f>
        <v/>
      </c>
      <c r="D17" s="99" t="str">
        <f>+Simulador!E37</f>
        <v/>
      </c>
      <c r="E17" s="99" t="str">
        <f>+Simulador!F37</f>
        <v/>
      </c>
      <c r="F17" s="99" t="str">
        <f>+Simulador!G37</f>
        <v/>
      </c>
      <c r="G17" s="99" t="str">
        <f>+Simulador!H37</f>
        <v/>
      </c>
      <c r="H17" s="98" t="str">
        <f>+Simulador!I37</f>
        <v/>
      </c>
      <c r="I17" s="99" t="str">
        <f>+Simulador!J37</f>
        <v/>
      </c>
      <c r="J17" s="99" t="str">
        <f>+Simulador!K37</f>
        <v/>
      </c>
      <c r="K17" s="100" t="str">
        <f>+Simulador!O37</f>
        <v/>
      </c>
    </row>
    <row r="18" spans="2:11" ht="15.75" hidden="1" thickBot="1">
      <c r="B18" s="97" t="str">
        <f>+Simulador!C38</f>
        <v/>
      </c>
      <c r="C18" s="98" t="str">
        <f>+Simulador!D38</f>
        <v/>
      </c>
      <c r="D18" s="99" t="str">
        <f>+Simulador!E38</f>
        <v/>
      </c>
      <c r="E18" s="99" t="str">
        <f>+Simulador!F38</f>
        <v/>
      </c>
      <c r="F18" s="99" t="str">
        <f>+Simulador!G38</f>
        <v/>
      </c>
      <c r="G18" s="99" t="str">
        <f>+Simulador!H38</f>
        <v/>
      </c>
      <c r="H18" s="98" t="str">
        <f>+Simulador!I38</f>
        <v/>
      </c>
      <c r="I18" s="99" t="str">
        <f>+Simulador!J38</f>
        <v/>
      </c>
      <c r="J18" s="99" t="str">
        <f>+Simulador!K38</f>
        <v/>
      </c>
      <c r="K18" s="100" t="str">
        <f>+Simulador!O38</f>
        <v/>
      </c>
    </row>
    <row r="19" spans="2:11" ht="15.75" hidden="1" thickBot="1">
      <c r="B19" s="97" t="str">
        <f>+Simulador!C39</f>
        <v/>
      </c>
      <c r="C19" s="98" t="str">
        <f>+Simulador!D39</f>
        <v/>
      </c>
      <c r="D19" s="99" t="str">
        <f>+Simulador!E39</f>
        <v/>
      </c>
      <c r="E19" s="99" t="str">
        <f>+Simulador!F39</f>
        <v/>
      </c>
      <c r="F19" s="99" t="str">
        <f>+Simulador!G39</f>
        <v/>
      </c>
      <c r="G19" s="99" t="str">
        <f>+Simulador!H39</f>
        <v/>
      </c>
      <c r="H19" s="98" t="str">
        <f>+Simulador!I39</f>
        <v/>
      </c>
      <c r="I19" s="99" t="str">
        <f>+Simulador!J39</f>
        <v/>
      </c>
      <c r="J19" s="99" t="str">
        <f>+Simulador!K39</f>
        <v/>
      </c>
      <c r="K19" s="100" t="str">
        <f>+Simulador!O39</f>
        <v/>
      </c>
    </row>
    <row r="20" spans="2:11" ht="15.75" hidden="1" thickBot="1">
      <c r="B20" s="97" t="str">
        <f>+Simulador!C40</f>
        <v/>
      </c>
      <c r="C20" s="98" t="str">
        <f>+Simulador!D40</f>
        <v/>
      </c>
      <c r="D20" s="99" t="str">
        <f>+Simulador!E40</f>
        <v/>
      </c>
      <c r="E20" s="99" t="str">
        <f>+Simulador!F40</f>
        <v/>
      </c>
      <c r="F20" s="99" t="str">
        <f>+Simulador!G40</f>
        <v/>
      </c>
      <c r="G20" s="99" t="str">
        <f>+Simulador!H40</f>
        <v/>
      </c>
      <c r="H20" s="98" t="str">
        <f>+Simulador!I40</f>
        <v/>
      </c>
      <c r="I20" s="99" t="str">
        <f>+Simulador!J40</f>
        <v/>
      </c>
      <c r="J20" s="99" t="str">
        <f>+Simulador!K40</f>
        <v/>
      </c>
      <c r="K20" s="100" t="str">
        <f>+Simulador!O40</f>
        <v/>
      </c>
    </row>
    <row r="21" spans="2:11" ht="15.75" hidden="1" thickBot="1">
      <c r="B21" s="97" t="str">
        <f>+Simulador!C41</f>
        <v/>
      </c>
      <c r="C21" s="98" t="str">
        <f>+Simulador!D41</f>
        <v/>
      </c>
      <c r="D21" s="99" t="str">
        <f>+Simulador!E41</f>
        <v/>
      </c>
      <c r="E21" s="99" t="str">
        <f>+Simulador!F41</f>
        <v/>
      </c>
      <c r="F21" s="99" t="str">
        <f>+Simulador!G41</f>
        <v/>
      </c>
      <c r="G21" s="99" t="str">
        <f>+Simulador!H41</f>
        <v/>
      </c>
      <c r="H21" s="98" t="str">
        <f>+Simulador!I41</f>
        <v/>
      </c>
      <c r="I21" s="99" t="str">
        <f>+Simulador!J41</f>
        <v/>
      </c>
      <c r="J21" s="99" t="str">
        <f>+Simulador!K41</f>
        <v/>
      </c>
      <c r="K21" s="100" t="str">
        <f>+Simulador!O41</f>
        <v/>
      </c>
    </row>
    <row r="22" spans="2:11" ht="15.75" hidden="1" thickBot="1">
      <c r="B22" s="97" t="str">
        <f>+Simulador!C42</f>
        <v/>
      </c>
      <c r="C22" s="98" t="str">
        <f>+Simulador!D42</f>
        <v/>
      </c>
      <c r="D22" s="99" t="str">
        <f>+Simulador!E42</f>
        <v/>
      </c>
      <c r="E22" s="99" t="str">
        <f>+Simulador!F42</f>
        <v/>
      </c>
      <c r="F22" s="99" t="str">
        <f>+Simulador!G42</f>
        <v/>
      </c>
      <c r="G22" s="99" t="str">
        <f>+Simulador!H42</f>
        <v/>
      </c>
      <c r="H22" s="98" t="str">
        <f>+Simulador!I42</f>
        <v/>
      </c>
      <c r="I22" s="99" t="str">
        <f>+Simulador!J42</f>
        <v/>
      </c>
      <c r="J22" s="99" t="str">
        <f>+Simulador!K42</f>
        <v/>
      </c>
      <c r="K22" s="100" t="str">
        <f>+Simulador!O42</f>
        <v/>
      </c>
    </row>
    <row r="23" spans="2:11" ht="15.75" hidden="1" thickBot="1">
      <c r="B23" s="97" t="str">
        <f>+Simulador!C43</f>
        <v/>
      </c>
      <c r="C23" s="98" t="str">
        <f>+Simulador!D43</f>
        <v/>
      </c>
      <c r="D23" s="99" t="str">
        <f>+Simulador!E43</f>
        <v/>
      </c>
      <c r="E23" s="99" t="str">
        <f>+Simulador!F43</f>
        <v/>
      </c>
      <c r="F23" s="99" t="str">
        <f>+Simulador!G43</f>
        <v/>
      </c>
      <c r="G23" s="99" t="str">
        <f>+Simulador!H43</f>
        <v/>
      </c>
      <c r="H23" s="98" t="str">
        <f>+Simulador!I43</f>
        <v/>
      </c>
      <c r="I23" s="99" t="str">
        <f>+Simulador!J43</f>
        <v/>
      </c>
      <c r="J23" s="99" t="str">
        <f>+Simulador!K43</f>
        <v/>
      </c>
      <c r="K23" s="100" t="str">
        <f>+Simulador!O43</f>
        <v/>
      </c>
    </row>
    <row r="24" spans="2:11" ht="15.75" hidden="1" thickBot="1">
      <c r="B24" s="97" t="str">
        <f>+Simulador!C44</f>
        <v/>
      </c>
      <c r="C24" s="98" t="str">
        <f>+Simulador!D44</f>
        <v/>
      </c>
      <c r="D24" s="99" t="str">
        <f>+Simulador!E44</f>
        <v/>
      </c>
      <c r="E24" s="99" t="str">
        <f>+Simulador!F44</f>
        <v/>
      </c>
      <c r="F24" s="99" t="str">
        <f>+Simulador!G44</f>
        <v/>
      </c>
      <c r="G24" s="99" t="str">
        <f>+Simulador!H44</f>
        <v/>
      </c>
      <c r="H24" s="98" t="str">
        <f>+Simulador!I44</f>
        <v/>
      </c>
      <c r="I24" s="99" t="str">
        <f>+Simulador!J44</f>
        <v/>
      </c>
      <c r="J24" s="99" t="str">
        <f>+Simulador!K44</f>
        <v/>
      </c>
      <c r="K24" s="100" t="str">
        <f>+Simulador!O44</f>
        <v/>
      </c>
    </row>
    <row r="25" spans="2:11" ht="15.75" hidden="1" thickBot="1">
      <c r="B25" s="97" t="str">
        <f>+Simulador!C45</f>
        <v/>
      </c>
      <c r="C25" s="98" t="str">
        <f>+Simulador!D45</f>
        <v/>
      </c>
      <c r="D25" s="99" t="str">
        <f>+Simulador!E45</f>
        <v/>
      </c>
      <c r="E25" s="99" t="str">
        <f>+Simulador!F45</f>
        <v/>
      </c>
      <c r="F25" s="99" t="str">
        <f>+Simulador!G45</f>
        <v/>
      </c>
      <c r="G25" s="99" t="str">
        <f>+Simulador!H45</f>
        <v/>
      </c>
      <c r="H25" s="98" t="str">
        <f>+Simulador!I45</f>
        <v/>
      </c>
      <c r="I25" s="99" t="str">
        <f>+Simulador!J45</f>
        <v/>
      </c>
      <c r="J25" s="99" t="str">
        <f>+Simulador!K45</f>
        <v/>
      </c>
      <c r="K25" s="100" t="str">
        <f>+Simulador!O45</f>
        <v/>
      </c>
    </row>
    <row r="26" spans="2:11" ht="15.75" hidden="1" thickBot="1">
      <c r="B26" s="97" t="str">
        <f>+Simulador!C46</f>
        <v/>
      </c>
      <c r="C26" s="98" t="str">
        <f>+Simulador!D46</f>
        <v/>
      </c>
      <c r="D26" s="99" t="str">
        <f>+Simulador!E46</f>
        <v/>
      </c>
      <c r="E26" s="99" t="str">
        <f>+Simulador!F46</f>
        <v/>
      </c>
      <c r="F26" s="99" t="str">
        <f>+Simulador!G46</f>
        <v/>
      </c>
      <c r="G26" s="99" t="str">
        <f>+Simulador!H46</f>
        <v/>
      </c>
      <c r="H26" s="98" t="str">
        <f>+Simulador!I46</f>
        <v/>
      </c>
      <c r="I26" s="99" t="str">
        <f>+Simulador!J46</f>
        <v/>
      </c>
      <c r="J26" s="99" t="str">
        <f>+Simulador!K46</f>
        <v/>
      </c>
      <c r="K26" s="100" t="str">
        <f>+Simulador!O46</f>
        <v/>
      </c>
    </row>
    <row r="27" spans="2:11" ht="15.75" hidden="1" thickBot="1">
      <c r="B27" s="97" t="str">
        <f>+Simulador!C47</f>
        <v/>
      </c>
      <c r="C27" s="98" t="str">
        <f>+Simulador!D47</f>
        <v/>
      </c>
      <c r="D27" s="99" t="str">
        <f>+Simulador!E47</f>
        <v/>
      </c>
      <c r="E27" s="99" t="str">
        <f>+Simulador!F47</f>
        <v/>
      </c>
      <c r="F27" s="99" t="str">
        <f>+Simulador!G47</f>
        <v/>
      </c>
      <c r="G27" s="99" t="str">
        <f>+Simulador!H47</f>
        <v/>
      </c>
      <c r="H27" s="98" t="str">
        <f>+Simulador!I47</f>
        <v/>
      </c>
      <c r="I27" s="99" t="str">
        <f>+Simulador!J47</f>
        <v/>
      </c>
      <c r="J27" s="99" t="str">
        <f>+Simulador!K47</f>
        <v/>
      </c>
      <c r="K27" s="100" t="str">
        <f>+Simulador!O47</f>
        <v/>
      </c>
    </row>
    <row r="28" spans="2:11" ht="15.75" hidden="1" thickBot="1">
      <c r="B28" s="97" t="str">
        <f>+Simulador!C48</f>
        <v/>
      </c>
      <c r="C28" s="98" t="str">
        <f>+Simulador!D48</f>
        <v/>
      </c>
      <c r="D28" s="99" t="str">
        <f>+Simulador!E48</f>
        <v/>
      </c>
      <c r="E28" s="99" t="str">
        <f>+Simulador!F48</f>
        <v/>
      </c>
      <c r="F28" s="99" t="str">
        <f>+Simulador!G48</f>
        <v/>
      </c>
      <c r="G28" s="99" t="str">
        <f>+Simulador!H48</f>
        <v/>
      </c>
      <c r="H28" s="98" t="str">
        <f>+Simulador!I48</f>
        <v/>
      </c>
      <c r="I28" s="99" t="str">
        <f>+Simulador!J48</f>
        <v/>
      </c>
      <c r="J28" s="99" t="str">
        <f>+Simulador!K48</f>
        <v/>
      </c>
      <c r="K28" s="100" t="str">
        <f>+Simulador!O48</f>
        <v/>
      </c>
    </row>
    <row r="29" spans="2:11" ht="15.75" hidden="1" thickBot="1">
      <c r="B29" s="97" t="str">
        <f>+Simulador!C49</f>
        <v/>
      </c>
      <c r="C29" s="98" t="str">
        <f>+Simulador!D49</f>
        <v/>
      </c>
      <c r="D29" s="99" t="str">
        <f>+Simulador!E49</f>
        <v/>
      </c>
      <c r="E29" s="99" t="str">
        <f>+Simulador!F49</f>
        <v/>
      </c>
      <c r="F29" s="99" t="str">
        <f>+Simulador!G49</f>
        <v/>
      </c>
      <c r="G29" s="99" t="str">
        <f>+Simulador!H49</f>
        <v/>
      </c>
      <c r="H29" s="98" t="str">
        <f>+Simulador!I49</f>
        <v/>
      </c>
      <c r="I29" s="99" t="str">
        <f>+Simulador!J49</f>
        <v/>
      </c>
      <c r="J29" s="99" t="str">
        <f>+Simulador!K49</f>
        <v/>
      </c>
      <c r="K29" s="100" t="str">
        <f>+Simulador!O49</f>
        <v/>
      </c>
    </row>
    <row r="30" spans="2:11" ht="15.75" hidden="1" thickBot="1">
      <c r="B30" s="97" t="str">
        <f>+Simulador!C50</f>
        <v/>
      </c>
      <c r="C30" s="98" t="str">
        <f>+Simulador!D50</f>
        <v/>
      </c>
      <c r="D30" s="99" t="str">
        <f>+Simulador!E50</f>
        <v/>
      </c>
      <c r="E30" s="99" t="str">
        <f>+Simulador!F50</f>
        <v/>
      </c>
      <c r="F30" s="99" t="str">
        <f>+Simulador!G50</f>
        <v/>
      </c>
      <c r="G30" s="99" t="str">
        <f>+Simulador!H50</f>
        <v/>
      </c>
      <c r="H30" s="98" t="str">
        <f>+Simulador!I50</f>
        <v/>
      </c>
      <c r="I30" s="99" t="str">
        <f>+Simulador!J50</f>
        <v/>
      </c>
      <c r="J30" s="99" t="str">
        <f>+Simulador!K50</f>
        <v/>
      </c>
      <c r="K30" s="100" t="str">
        <f>+Simulador!O50</f>
        <v/>
      </c>
    </row>
    <row r="31" spans="2:11" ht="15.75" hidden="1" thickBot="1">
      <c r="B31" s="97" t="str">
        <f>+Simulador!C51</f>
        <v/>
      </c>
      <c r="C31" s="98" t="str">
        <f>+Simulador!D51</f>
        <v/>
      </c>
      <c r="D31" s="99" t="str">
        <f>+Simulador!E51</f>
        <v/>
      </c>
      <c r="E31" s="99" t="str">
        <f>+Simulador!F51</f>
        <v/>
      </c>
      <c r="F31" s="99" t="str">
        <f>+Simulador!G51</f>
        <v/>
      </c>
      <c r="G31" s="99" t="str">
        <f>+Simulador!H51</f>
        <v/>
      </c>
      <c r="H31" s="98" t="str">
        <f>+Simulador!I51</f>
        <v/>
      </c>
      <c r="I31" s="99" t="str">
        <f>+Simulador!J51</f>
        <v/>
      </c>
      <c r="J31" s="99" t="str">
        <f>+Simulador!K51</f>
        <v/>
      </c>
      <c r="K31" s="100" t="str">
        <f>+Simulador!O51</f>
        <v/>
      </c>
    </row>
    <row r="32" spans="2:11" ht="15.75" hidden="1" thickBot="1">
      <c r="B32" s="97" t="str">
        <f>+Simulador!C52</f>
        <v/>
      </c>
      <c r="C32" s="98" t="str">
        <f>+Simulador!D52</f>
        <v/>
      </c>
      <c r="D32" s="99" t="str">
        <f>+Simulador!E52</f>
        <v/>
      </c>
      <c r="E32" s="99" t="str">
        <f>+Simulador!F52</f>
        <v/>
      </c>
      <c r="F32" s="99" t="str">
        <f>+Simulador!G52</f>
        <v/>
      </c>
      <c r="G32" s="99" t="str">
        <f>+Simulador!H52</f>
        <v/>
      </c>
      <c r="H32" s="98" t="str">
        <f>+Simulador!I52</f>
        <v/>
      </c>
      <c r="I32" s="99" t="str">
        <f>+Simulador!J52</f>
        <v/>
      </c>
      <c r="J32" s="99" t="str">
        <f>+Simulador!K52</f>
        <v/>
      </c>
      <c r="K32" s="100" t="str">
        <f>+Simulador!O52</f>
        <v/>
      </c>
    </row>
    <row r="33" spans="2:11" ht="15.75" hidden="1" thickBot="1">
      <c r="B33" s="97" t="str">
        <f>+Simulador!C53</f>
        <v/>
      </c>
      <c r="C33" s="98" t="str">
        <f>+Simulador!D53</f>
        <v/>
      </c>
      <c r="D33" s="99" t="str">
        <f>+Simulador!E53</f>
        <v/>
      </c>
      <c r="E33" s="99" t="str">
        <f>+Simulador!F53</f>
        <v/>
      </c>
      <c r="F33" s="99" t="str">
        <f>+Simulador!G53</f>
        <v/>
      </c>
      <c r="G33" s="99" t="str">
        <f>+Simulador!H53</f>
        <v/>
      </c>
      <c r="H33" s="98" t="str">
        <f>+Simulador!I53</f>
        <v/>
      </c>
      <c r="I33" s="99" t="str">
        <f>+Simulador!J53</f>
        <v/>
      </c>
      <c r="J33" s="99" t="str">
        <f>+Simulador!K53</f>
        <v/>
      </c>
      <c r="K33" s="100" t="str">
        <f>+Simulador!O53</f>
        <v/>
      </c>
    </row>
    <row r="34" spans="2:11" ht="15.75" hidden="1" thickBot="1">
      <c r="B34" s="97" t="str">
        <f>+Simulador!C54</f>
        <v/>
      </c>
      <c r="C34" s="98" t="str">
        <f>+Simulador!D54</f>
        <v/>
      </c>
      <c r="D34" s="99" t="str">
        <f>+Simulador!E54</f>
        <v/>
      </c>
      <c r="E34" s="99" t="str">
        <f>+Simulador!F54</f>
        <v/>
      </c>
      <c r="F34" s="99" t="str">
        <f>+Simulador!G54</f>
        <v/>
      </c>
      <c r="G34" s="99" t="str">
        <f>+Simulador!H54</f>
        <v/>
      </c>
      <c r="H34" s="98" t="str">
        <f>+Simulador!I54</f>
        <v/>
      </c>
      <c r="I34" s="99" t="str">
        <f>+Simulador!J54</f>
        <v/>
      </c>
      <c r="J34" s="99" t="str">
        <f>+Simulador!K54</f>
        <v/>
      </c>
      <c r="K34" s="100" t="str">
        <f>+Simulador!O54</f>
        <v/>
      </c>
    </row>
    <row r="35" spans="2:11" ht="15.75" hidden="1" thickBot="1">
      <c r="B35" s="97" t="str">
        <f>+Simulador!C55</f>
        <v/>
      </c>
      <c r="C35" s="98" t="str">
        <f>+Simulador!D55</f>
        <v/>
      </c>
      <c r="D35" s="99" t="str">
        <f>+Simulador!E55</f>
        <v/>
      </c>
      <c r="E35" s="99" t="str">
        <f>+Simulador!F55</f>
        <v/>
      </c>
      <c r="F35" s="99" t="str">
        <f>+Simulador!G55</f>
        <v/>
      </c>
      <c r="G35" s="99" t="str">
        <f>+Simulador!H55</f>
        <v/>
      </c>
      <c r="H35" s="98" t="str">
        <f>+Simulador!I55</f>
        <v/>
      </c>
      <c r="I35" s="99" t="str">
        <f>+Simulador!J55</f>
        <v/>
      </c>
      <c r="J35" s="99" t="str">
        <f>+Simulador!K55</f>
        <v/>
      </c>
      <c r="K35" s="100" t="str">
        <f>+Simulador!O55</f>
        <v/>
      </c>
    </row>
    <row r="36" spans="2:11" ht="15.75" hidden="1" thickBot="1">
      <c r="B36" s="97" t="str">
        <f>+Simulador!C56</f>
        <v/>
      </c>
      <c r="C36" s="98" t="str">
        <f>+Simulador!D56</f>
        <v/>
      </c>
      <c r="D36" s="99" t="str">
        <f>+Simulador!E56</f>
        <v/>
      </c>
      <c r="E36" s="99" t="str">
        <f>+Simulador!F56</f>
        <v/>
      </c>
      <c r="F36" s="99" t="str">
        <f>+Simulador!G56</f>
        <v/>
      </c>
      <c r="G36" s="99" t="str">
        <f>+Simulador!H56</f>
        <v/>
      </c>
      <c r="H36" s="98" t="str">
        <f>+Simulador!I56</f>
        <v/>
      </c>
      <c r="I36" s="99" t="str">
        <f>+Simulador!J56</f>
        <v/>
      </c>
      <c r="J36" s="99" t="str">
        <f>+Simulador!K56</f>
        <v/>
      </c>
      <c r="K36" s="100" t="str">
        <f>+Simulador!O56</f>
        <v/>
      </c>
    </row>
    <row r="37" spans="2:11" ht="15.75" hidden="1" thickBot="1">
      <c r="B37" s="97" t="str">
        <f>+Simulador!C57</f>
        <v/>
      </c>
      <c r="C37" s="98" t="str">
        <f>+Simulador!D57</f>
        <v/>
      </c>
      <c r="D37" s="99" t="str">
        <f>+Simulador!E57</f>
        <v/>
      </c>
      <c r="E37" s="99" t="str">
        <f>+Simulador!F57</f>
        <v/>
      </c>
      <c r="F37" s="99" t="str">
        <f>+Simulador!G57</f>
        <v/>
      </c>
      <c r="G37" s="99" t="str">
        <f>+Simulador!H57</f>
        <v/>
      </c>
      <c r="H37" s="98" t="str">
        <f>+Simulador!I57</f>
        <v/>
      </c>
      <c r="I37" s="99" t="str">
        <f>+Simulador!J57</f>
        <v/>
      </c>
      <c r="J37" s="99" t="str">
        <f>+Simulador!K57</f>
        <v/>
      </c>
      <c r="K37" s="100" t="str">
        <f>+Simulador!O57</f>
        <v/>
      </c>
    </row>
    <row r="38" spans="2:11" ht="15.75" hidden="1" thickBot="1">
      <c r="B38" s="97" t="str">
        <f>+Simulador!C58</f>
        <v/>
      </c>
      <c r="C38" s="98" t="str">
        <f>+Simulador!D58</f>
        <v/>
      </c>
      <c r="D38" s="99" t="str">
        <f>+Simulador!E58</f>
        <v/>
      </c>
      <c r="E38" s="99" t="str">
        <f>+Simulador!F58</f>
        <v/>
      </c>
      <c r="F38" s="99" t="str">
        <f>+Simulador!G58</f>
        <v/>
      </c>
      <c r="G38" s="99" t="str">
        <f>+Simulador!H58</f>
        <v/>
      </c>
      <c r="H38" s="98" t="str">
        <f>+Simulador!I58</f>
        <v/>
      </c>
      <c r="I38" s="99" t="str">
        <f>+Simulador!J58</f>
        <v/>
      </c>
      <c r="J38" s="99" t="str">
        <f>+Simulador!K58</f>
        <v/>
      </c>
      <c r="K38" s="100" t="str">
        <f>+Simulador!O58</f>
        <v/>
      </c>
    </row>
    <row r="39" spans="2:11" ht="15.75" hidden="1" thickBot="1">
      <c r="B39" s="97" t="str">
        <f>+Simulador!C59</f>
        <v/>
      </c>
      <c r="C39" s="98" t="str">
        <f>+Simulador!D59</f>
        <v/>
      </c>
      <c r="D39" s="99" t="str">
        <f>+Simulador!E59</f>
        <v/>
      </c>
      <c r="E39" s="99" t="str">
        <f>+Simulador!F59</f>
        <v/>
      </c>
      <c r="F39" s="99" t="str">
        <f>+Simulador!G59</f>
        <v/>
      </c>
      <c r="G39" s="99" t="str">
        <f>+Simulador!H59</f>
        <v/>
      </c>
      <c r="H39" s="98" t="str">
        <f>+Simulador!I59</f>
        <v/>
      </c>
      <c r="I39" s="99" t="str">
        <f>+Simulador!J59</f>
        <v/>
      </c>
      <c r="J39" s="99" t="str">
        <f>+Simulador!K59</f>
        <v/>
      </c>
      <c r="K39" s="100" t="str">
        <f>+Simulador!O59</f>
        <v/>
      </c>
    </row>
    <row r="40" spans="2:11" ht="15.75" hidden="1" thickBot="1">
      <c r="B40" s="97" t="str">
        <f>+Simulador!C60</f>
        <v/>
      </c>
      <c r="C40" s="98" t="str">
        <f>+Simulador!D60</f>
        <v/>
      </c>
      <c r="D40" s="99" t="str">
        <f>+Simulador!E60</f>
        <v/>
      </c>
      <c r="E40" s="99" t="str">
        <f>+Simulador!F60</f>
        <v/>
      </c>
      <c r="F40" s="99" t="str">
        <f>+Simulador!G60</f>
        <v/>
      </c>
      <c r="G40" s="99" t="str">
        <f>+Simulador!H60</f>
        <v/>
      </c>
      <c r="H40" s="98" t="str">
        <f>+Simulador!I60</f>
        <v/>
      </c>
      <c r="I40" s="99" t="str">
        <f>+Simulador!J60</f>
        <v/>
      </c>
      <c r="J40" s="99" t="str">
        <f>+Simulador!K60</f>
        <v/>
      </c>
      <c r="K40" s="100" t="str">
        <f>+Simulador!O60</f>
        <v/>
      </c>
    </row>
    <row r="41" spans="2:11" ht="15.75" hidden="1" thickBot="1">
      <c r="B41" s="97" t="str">
        <f>+Simulador!C61</f>
        <v/>
      </c>
      <c r="C41" s="98" t="str">
        <f>+Simulador!D61</f>
        <v/>
      </c>
      <c r="D41" s="99" t="str">
        <f>+Simulador!E61</f>
        <v/>
      </c>
      <c r="E41" s="99" t="str">
        <f>+Simulador!F61</f>
        <v/>
      </c>
      <c r="F41" s="99" t="str">
        <f>+Simulador!G61</f>
        <v/>
      </c>
      <c r="G41" s="99" t="str">
        <f>+Simulador!H61</f>
        <v/>
      </c>
      <c r="H41" s="98" t="str">
        <f>+Simulador!I61</f>
        <v/>
      </c>
      <c r="I41" s="99" t="str">
        <f>+Simulador!J61</f>
        <v/>
      </c>
      <c r="J41" s="99" t="str">
        <f>+Simulador!K61</f>
        <v/>
      </c>
      <c r="K41" s="100" t="str">
        <f>+Simulador!O61</f>
        <v/>
      </c>
    </row>
    <row r="42" spans="2:11" ht="15.75" hidden="1" thickBot="1">
      <c r="B42" s="97" t="str">
        <f>+Simulador!C62</f>
        <v/>
      </c>
      <c r="C42" s="98" t="str">
        <f>+Simulador!D62</f>
        <v/>
      </c>
      <c r="D42" s="99" t="str">
        <f>+Simulador!E62</f>
        <v/>
      </c>
      <c r="E42" s="99" t="str">
        <f>+Simulador!F62</f>
        <v/>
      </c>
      <c r="F42" s="99" t="str">
        <f>+Simulador!G62</f>
        <v/>
      </c>
      <c r="G42" s="99" t="str">
        <f>+Simulador!H62</f>
        <v/>
      </c>
      <c r="H42" s="98" t="str">
        <f>+Simulador!I62</f>
        <v/>
      </c>
      <c r="I42" s="99" t="str">
        <f>+Simulador!J62</f>
        <v/>
      </c>
      <c r="J42" s="99" t="str">
        <f>+Simulador!K62</f>
        <v/>
      </c>
      <c r="K42" s="100" t="str">
        <f>+Simulador!O62</f>
        <v/>
      </c>
    </row>
    <row r="43" spans="2:11" ht="15.75" hidden="1" thickBot="1">
      <c r="B43" s="97" t="str">
        <f>+Simulador!C63</f>
        <v/>
      </c>
      <c r="C43" s="98" t="str">
        <f>+Simulador!D63</f>
        <v/>
      </c>
      <c r="D43" s="99" t="str">
        <f>+Simulador!E63</f>
        <v/>
      </c>
      <c r="E43" s="99" t="str">
        <f>+Simulador!F63</f>
        <v/>
      </c>
      <c r="F43" s="99" t="str">
        <f>+Simulador!G63</f>
        <v/>
      </c>
      <c r="G43" s="99" t="str">
        <f>+Simulador!H63</f>
        <v/>
      </c>
      <c r="H43" s="98" t="str">
        <f>+Simulador!I63</f>
        <v/>
      </c>
      <c r="I43" s="99" t="str">
        <f>+Simulador!J63</f>
        <v/>
      </c>
      <c r="J43" s="99" t="str">
        <f>+Simulador!K63</f>
        <v/>
      </c>
      <c r="K43" s="100" t="str">
        <f>+Simulador!O63</f>
        <v/>
      </c>
    </row>
    <row r="44" spans="2:11" ht="15.75" hidden="1" thickBot="1">
      <c r="B44" s="97" t="str">
        <f>+Simulador!C64</f>
        <v/>
      </c>
      <c r="C44" s="98" t="str">
        <f>+Simulador!D64</f>
        <v/>
      </c>
      <c r="D44" s="99" t="str">
        <f>+Simulador!E64</f>
        <v/>
      </c>
      <c r="E44" s="99" t="str">
        <f>+Simulador!F64</f>
        <v/>
      </c>
      <c r="F44" s="99" t="str">
        <f>+Simulador!G64</f>
        <v/>
      </c>
      <c r="G44" s="99" t="str">
        <f>+Simulador!H64</f>
        <v/>
      </c>
      <c r="H44" s="98" t="str">
        <f>+Simulador!I64</f>
        <v/>
      </c>
      <c r="I44" s="99" t="str">
        <f>+Simulador!J64</f>
        <v/>
      </c>
      <c r="J44" s="99" t="str">
        <f>+Simulador!K64</f>
        <v/>
      </c>
      <c r="K44" s="100" t="str">
        <f>+Simulador!O64</f>
        <v/>
      </c>
    </row>
    <row r="45" spans="2:11" ht="15.75" hidden="1" thickBot="1">
      <c r="B45" s="97" t="str">
        <f>+Simulador!C65</f>
        <v/>
      </c>
      <c r="C45" s="98" t="str">
        <f>+Simulador!D65</f>
        <v/>
      </c>
      <c r="D45" s="99" t="str">
        <f>+Simulador!E65</f>
        <v/>
      </c>
      <c r="E45" s="99" t="str">
        <f>+Simulador!F65</f>
        <v/>
      </c>
      <c r="F45" s="99" t="str">
        <f>+Simulador!G65</f>
        <v/>
      </c>
      <c r="G45" s="99" t="str">
        <f>+Simulador!H65</f>
        <v/>
      </c>
      <c r="H45" s="98" t="str">
        <f>+Simulador!I65</f>
        <v/>
      </c>
      <c r="I45" s="99" t="str">
        <f>+Simulador!J65</f>
        <v/>
      </c>
      <c r="J45" s="99" t="str">
        <f>+Simulador!K65</f>
        <v/>
      </c>
      <c r="K45" s="100" t="str">
        <f>+Simulador!O65</f>
        <v/>
      </c>
    </row>
    <row r="46" spans="2:11" ht="15.75" hidden="1" thickBot="1">
      <c r="B46" s="97" t="str">
        <f>+Simulador!C66</f>
        <v/>
      </c>
      <c r="C46" s="98" t="str">
        <f>+Simulador!D66</f>
        <v/>
      </c>
      <c r="D46" s="99" t="str">
        <f>+Simulador!E66</f>
        <v/>
      </c>
      <c r="E46" s="99" t="str">
        <f>+Simulador!F66</f>
        <v/>
      </c>
      <c r="F46" s="99" t="str">
        <f>+Simulador!G66</f>
        <v/>
      </c>
      <c r="G46" s="99" t="str">
        <f>+Simulador!H66</f>
        <v/>
      </c>
      <c r="H46" s="98" t="str">
        <f>+Simulador!I66</f>
        <v/>
      </c>
      <c r="I46" s="99" t="str">
        <f>+Simulador!J66</f>
        <v/>
      </c>
      <c r="J46" s="99" t="str">
        <f>+Simulador!K66</f>
        <v/>
      </c>
      <c r="K46" s="100" t="str">
        <f>+Simulador!O66</f>
        <v/>
      </c>
    </row>
    <row r="47" spans="2:11" ht="15.75" hidden="1" thickBot="1">
      <c r="B47" s="97" t="str">
        <f>+Simulador!C67</f>
        <v/>
      </c>
      <c r="C47" s="98" t="str">
        <f>+Simulador!D67</f>
        <v/>
      </c>
      <c r="D47" s="99" t="str">
        <f>+Simulador!E67</f>
        <v/>
      </c>
      <c r="E47" s="99" t="str">
        <f>+Simulador!F67</f>
        <v/>
      </c>
      <c r="F47" s="99" t="str">
        <f>+Simulador!G67</f>
        <v/>
      </c>
      <c r="G47" s="99" t="str">
        <f>+Simulador!H67</f>
        <v/>
      </c>
      <c r="H47" s="98" t="str">
        <f>+Simulador!I67</f>
        <v/>
      </c>
      <c r="I47" s="99" t="str">
        <f>+Simulador!J67</f>
        <v/>
      </c>
      <c r="J47" s="99" t="str">
        <f>+Simulador!K67</f>
        <v/>
      </c>
      <c r="K47" s="100" t="str">
        <f>+Simulador!O67</f>
        <v/>
      </c>
    </row>
    <row r="48" spans="2:11" ht="15.75" hidden="1" thickBot="1">
      <c r="B48" s="97" t="str">
        <f>+Simulador!C68</f>
        <v/>
      </c>
      <c r="C48" s="98" t="str">
        <f>+Simulador!D68</f>
        <v/>
      </c>
      <c r="D48" s="99" t="str">
        <f>+Simulador!E68</f>
        <v/>
      </c>
      <c r="E48" s="99" t="str">
        <f>+Simulador!F68</f>
        <v/>
      </c>
      <c r="F48" s="99" t="str">
        <f>+Simulador!G68</f>
        <v/>
      </c>
      <c r="G48" s="99" t="str">
        <f>+Simulador!H68</f>
        <v/>
      </c>
      <c r="H48" s="98" t="str">
        <f>+Simulador!I68</f>
        <v/>
      </c>
      <c r="I48" s="99" t="str">
        <f>+Simulador!J68</f>
        <v/>
      </c>
      <c r="J48" s="99" t="str">
        <f>+Simulador!K68</f>
        <v/>
      </c>
      <c r="K48" s="100" t="str">
        <f>+Simulador!O68</f>
        <v/>
      </c>
    </row>
    <row r="49" spans="2:11" ht="15.75" hidden="1" thickBot="1">
      <c r="B49" s="97" t="str">
        <f>+Simulador!C69</f>
        <v/>
      </c>
      <c r="C49" s="98" t="str">
        <f>+Simulador!D69</f>
        <v/>
      </c>
      <c r="D49" s="99" t="str">
        <f>+Simulador!E69</f>
        <v/>
      </c>
      <c r="E49" s="99" t="str">
        <f>+Simulador!F69</f>
        <v/>
      </c>
      <c r="F49" s="99" t="str">
        <f>+Simulador!G69</f>
        <v/>
      </c>
      <c r="G49" s="99" t="str">
        <f>+Simulador!H69</f>
        <v/>
      </c>
      <c r="H49" s="98" t="str">
        <f>+Simulador!I69</f>
        <v/>
      </c>
      <c r="I49" s="99" t="str">
        <f>+Simulador!J69</f>
        <v/>
      </c>
      <c r="J49" s="99" t="str">
        <f>+Simulador!K69</f>
        <v/>
      </c>
      <c r="K49" s="100" t="str">
        <f>+Simulador!O69</f>
        <v/>
      </c>
    </row>
    <row r="50" spans="2:11" ht="15.75" hidden="1" thickBot="1">
      <c r="B50" s="101" t="str">
        <f>+Simulador!C70</f>
        <v/>
      </c>
      <c r="C50" s="102" t="str">
        <f>+Simulador!D70</f>
        <v/>
      </c>
      <c r="D50" s="103" t="str">
        <f>+Simulador!E70</f>
        <v/>
      </c>
      <c r="E50" s="103" t="str">
        <f>+Simulador!F70</f>
        <v/>
      </c>
      <c r="F50" s="103" t="str">
        <f>+Simulador!G70</f>
        <v/>
      </c>
      <c r="G50" s="103" t="str">
        <f>+Simulador!H70</f>
        <v/>
      </c>
      <c r="H50" s="102" t="str">
        <f>+Simulador!I70</f>
        <v/>
      </c>
      <c r="I50" s="103" t="str">
        <f>+Simulador!J70</f>
        <v/>
      </c>
      <c r="J50" s="103" t="str">
        <f>+Simulador!K70</f>
        <v/>
      </c>
      <c r="K50" s="104" t="str">
        <f>+Simulador!O70</f>
        <v/>
      </c>
    </row>
    <row r="51" spans="2:11" ht="15.75" hidden="1" thickBot="1">
      <c r="B51" s="101" t="str">
        <f>+Simulador!C71</f>
        <v/>
      </c>
      <c r="C51" s="102" t="str">
        <f>+Simulador!D71</f>
        <v/>
      </c>
      <c r="D51" s="103" t="str">
        <f>+Simulador!E71</f>
        <v/>
      </c>
      <c r="E51" s="103" t="str">
        <f>+Simulador!F71</f>
        <v/>
      </c>
      <c r="F51" s="103" t="str">
        <f>+Simulador!G71</f>
        <v/>
      </c>
      <c r="G51" s="103" t="str">
        <f>+Simulador!H71</f>
        <v/>
      </c>
      <c r="H51" s="102" t="str">
        <f>+Simulador!I71</f>
        <v/>
      </c>
      <c r="I51" s="103" t="str">
        <f>+Simulador!J71</f>
        <v/>
      </c>
      <c r="J51" s="103" t="str">
        <f>+Simulador!K71</f>
        <v/>
      </c>
      <c r="K51" s="104" t="str">
        <f>+Simulador!O71</f>
        <v/>
      </c>
    </row>
    <row r="52" spans="2:11" s="105" customFormat="1" ht="24" customHeight="1" thickBot="1">
      <c r="B52" s="137" t="s">
        <v>15</v>
      </c>
      <c r="C52" s="138"/>
      <c r="D52" s="138"/>
      <c r="E52" s="106">
        <f>+Simulador!F72</f>
        <v>180.88669950738912</v>
      </c>
      <c r="F52" s="107">
        <f>+Simulador!G72</f>
        <v>5000.0000000000018</v>
      </c>
      <c r="G52" s="106">
        <f>+E52+F52</f>
        <v>5180.8866995073913</v>
      </c>
      <c r="H52" s="108"/>
      <c r="I52" s="106">
        <f>+Simulador!J72</f>
        <v>41.808866995073913</v>
      </c>
      <c r="J52" s="106">
        <f>+G52+I52</f>
        <v>5222.6955665024652</v>
      </c>
      <c r="K52" s="109"/>
    </row>
    <row r="53" spans="2:11" s="1" customFormat="1" ht="45.75" hidden="1" customHeight="1" thickBot="1">
      <c r="B53" s="139" t="str">
        <f>IF(Simulador!C19="","",Simulador!C19)</f>
        <v/>
      </c>
      <c r="C53" s="140"/>
      <c r="D53" s="140"/>
      <c r="E53" s="140"/>
      <c r="F53" s="140"/>
      <c r="G53" s="140"/>
      <c r="H53" s="140"/>
      <c r="I53" s="140"/>
      <c r="J53" s="140"/>
      <c r="K53" s="141"/>
    </row>
  </sheetData>
  <sheetProtection password="EB9F" sheet="1" objects="1" scenarios="1"/>
  <autoFilter ref="B2:K53">
    <filterColumn colId="0">
      <customFilters>
        <customFilter operator="notEqual" val=" "/>
      </customFilters>
    </filterColumn>
  </autoFilter>
  <mergeCells count="2">
    <mergeCell ref="B52:D52"/>
    <mergeCell ref="B53:K53"/>
  </mergeCells>
  <conditionalFormatting sqref="B53:K53">
    <cfRule type="beginsWith" dxfId="0" priority="1" operator="beginsWith" text="¡¡ERROR!!">
      <formula>LEFT(B53,9)="¡¡ERROR!!"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2" orientation="landscape" horizontalDpi="300" verticalDpi="300" r:id="rId1"/>
  <headerFooter>
    <oddHeader>&amp;C&amp;20&amp;UDETALLE DE CUOTAS Y PAGOS PLAN DE FACILIDADES RG 4289</oddHeader>
    <oddFooter>&amp;C&amp;"-,Cursiva"&amp;10htpp://www.cdormarcosfelice.com.ar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F12"/>
  <sheetViews>
    <sheetView tabSelected="1" workbookViewId="0">
      <selection activeCell="C12" sqref="C12"/>
    </sheetView>
  </sheetViews>
  <sheetFormatPr baseColWidth="10" defaultRowHeight="15"/>
  <cols>
    <col min="1" max="1" width="2.42578125" style="1" customWidth="1"/>
    <col min="2" max="2" width="20.5703125" style="1" customWidth="1"/>
    <col min="3" max="3" width="33.7109375" style="1" customWidth="1"/>
    <col min="4" max="4" width="11.42578125" style="1"/>
    <col min="5" max="5" width="35.5703125" style="1" customWidth="1"/>
    <col min="6" max="6" width="68" style="1" customWidth="1"/>
    <col min="7" max="16384" width="11.42578125" style="1"/>
  </cols>
  <sheetData>
    <row r="1" spans="2:6" ht="15.75" thickBot="1"/>
    <row r="2" spans="2:6" ht="30" customHeight="1" thickBot="1">
      <c r="B2" s="144" t="s">
        <v>54</v>
      </c>
      <c r="C2" s="144" t="s">
        <v>17</v>
      </c>
      <c r="D2" s="144" t="s">
        <v>18</v>
      </c>
      <c r="E2" s="151" t="s">
        <v>48</v>
      </c>
      <c r="F2" s="152"/>
    </row>
    <row r="3" spans="2:6" ht="30.75" customHeight="1" thickBot="1">
      <c r="B3" s="145"/>
      <c r="C3" s="145"/>
      <c r="D3" s="145"/>
      <c r="E3" s="3" t="s">
        <v>42</v>
      </c>
      <c r="F3" s="3" t="s">
        <v>49</v>
      </c>
    </row>
    <row r="4" spans="2:6" ht="84" customHeight="1" thickBot="1">
      <c r="B4" s="146"/>
      <c r="C4" s="146"/>
      <c r="D4" s="146"/>
      <c r="E4" s="153" t="s">
        <v>50</v>
      </c>
      <c r="F4" s="154"/>
    </row>
    <row r="5" spans="2:6" ht="38.25">
      <c r="B5" s="142" t="s">
        <v>53</v>
      </c>
      <c r="C5" s="4" t="s">
        <v>51</v>
      </c>
      <c r="D5" s="147">
        <v>48</v>
      </c>
      <c r="E5" s="149">
        <v>2.76E-2</v>
      </c>
      <c r="F5" s="149">
        <v>2.8299999999999999E-2</v>
      </c>
    </row>
    <row r="6" spans="2:6" ht="26.25" thickBot="1">
      <c r="B6" s="143"/>
      <c r="C6" s="111" t="s">
        <v>64</v>
      </c>
      <c r="D6" s="148"/>
      <c r="E6" s="150"/>
      <c r="F6" s="150"/>
    </row>
    <row r="7" spans="2:6" ht="38.25">
      <c r="B7" s="142" t="s">
        <v>62</v>
      </c>
      <c r="C7" s="4" t="s">
        <v>51</v>
      </c>
      <c r="D7" s="147">
        <v>48</v>
      </c>
      <c r="E7" s="149">
        <v>0.03</v>
      </c>
      <c r="F7" s="149">
        <v>0.03</v>
      </c>
    </row>
    <row r="8" spans="2:6" ht="30" customHeight="1" thickBot="1">
      <c r="B8" s="143"/>
      <c r="C8" s="111" t="s">
        <v>64</v>
      </c>
      <c r="D8" s="148"/>
      <c r="E8" s="150"/>
      <c r="F8" s="150"/>
    </row>
    <row r="10" spans="2:6">
      <c r="B10" s="156" t="s">
        <v>65</v>
      </c>
      <c r="C10" s="155" t="s">
        <v>66</v>
      </c>
      <c r="D10" s="2"/>
      <c r="E10" s="2"/>
      <c r="F10" s="2"/>
    </row>
    <row r="12" spans="2:6" ht="30" customHeight="1"/>
  </sheetData>
  <sheetProtection password="EB9F" sheet="1" objects="1" scenarios="1"/>
  <mergeCells count="13">
    <mergeCell ref="B5:B6"/>
    <mergeCell ref="B2:B4"/>
    <mergeCell ref="D7:D8"/>
    <mergeCell ref="E7:E8"/>
    <mergeCell ref="F7:F8"/>
    <mergeCell ref="B7:B8"/>
    <mergeCell ref="E2:F2"/>
    <mergeCell ref="E4:F4"/>
    <mergeCell ref="D5:D6"/>
    <mergeCell ref="E5:E6"/>
    <mergeCell ref="F5:F6"/>
    <mergeCell ref="C2:C4"/>
    <mergeCell ref="D2:D4"/>
  </mergeCells>
  <hyperlinks>
    <hyperlink ref="C10:F10" r:id="rId1" display=" http://www.afip.gob.ar/misfacilidades/planes-vigentes-adheribles/tasas-vigentes-aplicables/default.as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11" orientation="portrait" horizontalDpi="300" verticalDpi="300" r:id="rId2"/>
  <headerFooter>
    <oddHeader>&amp;C&amp;20&amp;UTABLAS SEGUN RG 4289 AFIP</oddHeader>
    <oddFooter>&amp;C&amp;"-,Cursiva"&amp;10http://www.cdormarcosfelice.com.ar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4:B6"/>
  <sheetViews>
    <sheetView showGridLines="0" showRowColHeaders="0" workbookViewId="0">
      <selection activeCell="G8" sqref="G8"/>
    </sheetView>
  </sheetViews>
  <sheetFormatPr baseColWidth="10" defaultRowHeight="15"/>
  <cols>
    <col min="1" max="1" width="3.140625" style="1" customWidth="1"/>
    <col min="2" max="16384" width="11.42578125" style="1"/>
  </cols>
  <sheetData>
    <row r="4" spans="2:2">
      <c r="B4" s="1" t="s">
        <v>59</v>
      </c>
    </row>
    <row r="5" spans="2:2">
      <c r="B5" s="1" t="s">
        <v>40</v>
      </c>
    </row>
    <row r="6" spans="2:2">
      <c r="B6" s="2" t="s">
        <v>16</v>
      </c>
    </row>
  </sheetData>
  <sheetProtection password="EB9F" sheet="1" objects="1" scenarios="1"/>
  <hyperlinks>
    <hyperlink ref="B6" r:id="rId1" display="http://www.cdormarcosfelice.com.ar/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2"/>
  <headerFooter>
    <oddHeader>&amp;C&amp;20&amp;UCRÉDITOS</oddHeader>
    <oddFooter>&amp;C&amp;"-,Cursiva"&amp;10http://www.cdormarcosfelice.com.ar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Simulador</vt:lpstr>
      <vt:lpstr>Detalle Cuotas</vt:lpstr>
      <vt:lpstr>Tabla</vt:lpstr>
      <vt:lpstr>Créditos</vt:lpstr>
      <vt:lpstr>'Detalle Cuotas'!Área_de_impresión</vt:lpstr>
      <vt:lpstr>FECHACONSOLIDACION</vt:lpstr>
      <vt:lpstr>HASTA12</vt:lpstr>
      <vt:lpstr>HASTA18</vt:lpstr>
      <vt:lpstr>HASTA20</vt:lpstr>
      <vt:lpstr>HASTA24</vt:lpstr>
      <vt:lpstr>HASTA3</vt:lpstr>
      <vt:lpstr>HASTA48</vt:lpstr>
      <vt:lpstr>HASTA6</vt:lpstr>
      <vt:lpstr>Simulador!Títulos_a_imprimir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Julieta Lenticchia</cp:lastModifiedBy>
  <cp:lastPrinted>2018-08-15T20:05:20Z</cp:lastPrinted>
  <dcterms:created xsi:type="dcterms:W3CDTF">2016-09-27T15:03:38Z</dcterms:created>
  <dcterms:modified xsi:type="dcterms:W3CDTF">2018-10-03T17:37:29Z</dcterms:modified>
</cp:coreProperties>
</file>